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4120"/>
  </bookViews>
  <sheets>
    <sheet name="1）年度指标达成情况" sheetId="1" r:id="rId1"/>
    <sheet name="2）过程指标（月度绩效）达成情况" sheetId="2" r:id="rId2"/>
    <sheet name="3）过程同比分析" sheetId="3" r:id="rId3"/>
    <sheet name="大客户近三年销售情况" sheetId="4" r:id="rId4"/>
    <sheet name="大客户部近三年销售数据" sheetId="5" r:id="rId5"/>
  </sheets>
  <definedNames>
    <definedName name="_xlnm._FilterDatabase" localSheetId="0" hidden="1">'1）年度指标达成情况'!$A$21:$AD$33</definedName>
    <definedName name="_xlnm._FilterDatabase" localSheetId="3" hidden="1">大客户近三年销售情况!$A$37:$T$127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<sst xmlns="http://schemas.openxmlformats.org/spreadsheetml/2006/main" count="727" uniqueCount="169">
  <si>
    <r>
      <rPr>
        <b/>
        <sz val="24"/>
        <color rgb="FF000000"/>
        <rFont val="微软雅黑"/>
        <charset val="134"/>
      </rPr>
      <t xml:space="preserve">2026年  </t>
    </r>
    <r>
      <rPr>
        <b/>
        <sz val="24"/>
        <color rgb="FF2236F2"/>
        <rFont val="微软雅黑"/>
        <charset val="134"/>
      </rPr>
      <t>诊断原料大客户销售部</t>
    </r>
    <r>
      <rPr>
        <b/>
        <sz val="24"/>
        <color rgb="FF000000"/>
        <rFont val="微软雅黑"/>
        <charset val="134"/>
      </rPr>
      <t>—目标达成数据看板 —06月</t>
    </r>
  </si>
  <si>
    <t>数据说明：1）客户所属人转移，该客户的业绩全部计入新承接人名下</t>
  </si>
  <si>
    <t>一、部门年度目标每月达成统计表（单位：元）</t>
  </si>
  <si>
    <t>部门</t>
  </si>
  <si>
    <t>月份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</si>
  <si>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</si>
  <si>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</si>
  <si>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</si>
  <si>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</si>
  <si>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</si>
  <si>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</si>
  <si>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</si>
  <si>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</si>
  <si>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</si>
  <si>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</si>
  <si>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</si>
  <si>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</si>
  <si>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年度达成情况</t>
  </si>
  <si>
    <t>大客户销售部</t>
  </si>
  <si>
    <t>月度目标</t>
  </si>
  <si>
    <t>实际完成</t>
  </si>
  <si>
    <t>达成率</t>
  </si>
  <si>
    <t>二、个人年度目标达成统计表（单位：元）</t>
  </si>
  <si>
    <t>销售人员</t>
  </si>
  <si>
    <t>赵云浩</t>
  </si>
  <si>
    <t>张立娅</t>
  </si>
  <si>
    <t>黄明月（离职）</t>
  </si>
  <si>
    <t>刘新元</t>
  </si>
  <si>
    <t>诊断原料大客户销售部6月份月度绩效指标完成情况</t>
  </si>
  <si>
    <t>姓名</t>
  </si>
  <si>
    <t>2026年6月份</t>
  </si>
  <si>
    <t>1、客户拜访人次数</t>
  </si>
  <si>
    <t>2、测试单发放与反馈数量</t>
  </si>
  <si>
    <t>3、销售订单</t>
  </si>
  <si>
    <t>总发放数</t>
  </si>
  <si>
    <t>NGS发放数</t>
  </si>
  <si>
    <t>反馈</t>
  </si>
  <si>
    <t>反馈率</t>
  </si>
  <si>
    <t>总订单数量</t>
  </si>
  <si>
    <t>订单金额</t>
  </si>
  <si>
    <t>大客户部</t>
  </si>
  <si>
    <t>合计</t>
  </si>
  <si>
    <t>大客户销售部月度订单、销售额 趋势情况-06月</t>
  </si>
  <si>
    <t>一、部门月度测试单发出情况</t>
  </si>
  <si>
    <t>同比</t>
  </si>
  <si>
    <t>环比</t>
  </si>
  <si>
    <t>2026年实绩</t>
  </si>
  <si>
    <t>2025年数据</t>
  </si>
  <si>
    <t>销售</t>
  </si>
  <si>
    <t>赵云浩-2026</t>
  </si>
  <si>
    <t>张立娅-2026</t>
  </si>
  <si>
    <t>黄明月（离职）-2026</t>
  </si>
  <si>
    <t>赵云浩-2025</t>
  </si>
  <si>
    <t>张立娅-2025</t>
  </si>
  <si>
    <t>黄明月-2025</t>
  </si>
  <si>
    <t>刘新元-2026</t>
  </si>
  <si>
    <t>年份</t>
  </si>
  <si>
    <t>2026年</t>
  </si>
  <si>
    <t>2025年</t>
  </si>
  <si>
    <t>销售员（可筛选）</t>
  </si>
  <si>
    <t>个人月度测试单趋势同比</t>
  </si>
  <si>
    <t>赵云浩2025年数据</t>
  </si>
  <si>
    <t>黄明月</t>
  </si>
  <si>
    <t>黄明月2025年数据</t>
  </si>
  <si>
    <t>二、月度采购单、销售额情况</t>
  </si>
  <si>
    <t>2026年销售额</t>
  </si>
  <si>
    <t>2025销售额（不含战略）</t>
  </si>
  <si>
    <t>2026年订单个数</t>
  </si>
  <si>
    <t>2025订单个数</t>
  </si>
  <si>
    <t>个人月度销售额同比趋势</t>
  </si>
  <si>
    <t>赵云浩-2026订单个数</t>
  </si>
  <si>
    <t>张立娅-2026订单个数</t>
  </si>
  <si>
    <t>黄明月（离职）-2026订单个数</t>
  </si>
  <si>
    <t>黄明月（离职）-2025</t>
  </si>
  <si>
    <t>刘新元-2026订单个数</t>
  </si>
  <si>
    <t>刘新元-2025</t>
  </si>
  <si>
    <t>区域销售额</t>
  </si>
  <si>
    <t>大客户部销售部</t>
  </si>
  <si>
    <t>大客户部销售部（2024）</t>
  </si>
  <si>
    <t>同区域2024年数据</t>
  </si>
  <si>
    <t>合计：</t>
  </si>
  <si>
    <t>一、诊断原料大客户销售部2025年销售额排名前30客户</t>
  </si>
  <si>
    <t>二、2026年1-6月销售额排名前30客户</t>
  </si>
  <si>
    <t>序号</t>
  </si>
  <si>
    <t>集团</t>
  </si>
  <si>
    <t>客户名称</t>
  </si>
  <si>
    <t>销售员</t>
  </si>
  <si>
    <t>销售额（元）</t>
  </si>
  <si>
    <t>圣湘集团</t>
  </si>
  <si>
    <t>圣湘生物科技股份有限公司</t>
  </si>
  <si>
    <t>丽珠集团</t>
  </si>
  <si>
    <t>珠海丽珠试剂股份有限公司</t>
  </si>
  <si>
    <t>天隆集团</t>
  </si>
  <si>
    <t>西安华伟科技有限公司</t>
  </si>
  <si>
    <t>万孚集团</t>
  </si>
  <si>
    <t>广州万孚生物技术股份有限公司</t>
  </si>
  <si>
    <t>佰奥莱博集团</t>
  </si>
  <si>
    <t>西安佰奥莱博生物科技有限公司</t>
  </si>
  <si>
    <t>圣湘（上海）基因科技有限公司</t>
  </si>
  <si>
    <t>苏州华益美生物科技有限公司</t>
  </si>
  <si>
    <t>苏州天隆生物科技有限公司</t>
  </si>
  <si>
    <t>北京明日达科技发展有限责任公司</t>
  </si>
  <si>
    <t>郑州纳克智造生物科技有限公司</t>
  </si>
  <si>
    <t>复星集团</t>
  </si>
  <si>
    <t>复星诊断科技（上海）有限公司</t>
  </si>
  <si>
    <t>海尔施集团</t>
  </si>
  <si>
    <t>宁波海尔施基因科技股份有限公司</t>
  </si>
  <si>
    <t>明德集团</t>
  </si>
  <si>
    <t>武汉明德生物科技股份有限公司</t>
  </si>
  <si>
    <t>518952.8（含战略合作）</t>
  </si>
  <si>
    <t>东方基因集团</t>
  </si>
  <si>
    <t>杭州丹威生物科技有限公司</t>
  </si>
  <si>
    <t>杭州迪安生物技术有限公司</t>
  </si>
  <si>
    <t>湖南康得生物科技有限公司</t>
  </si>
  <si>
    <t>安图集团</t>
  </si>
  <si>
    <t>郑州安图生物工程股份有限公司</t>
  </si>
  <si>
    <t>洛阳普泰生物技术有限公司</t>
  </si>
  <si>
    <t>长沙圣维鲲腾医疗器械有限公司</t>
  </si>
  <si>
    <t>欣中生物</t>
  </si>
  <si>
    <t>瀛科（武汉）生物科技有限责任公司</t>
  </si>
  <si>
    <t>湖南圣维鲲腾生物科技有限公司</t>
  </si>
  <si>
    <t>中道集团</t>
  </si>
  <si>
    <t>河南鼎月生物科技有限公司</t>
  </si>
  <si>
    <t>深圳市新产业生物医学工程股份有限公司</t>
  </si>
  <si>
    <t>迈克生物集团</t>
  </si>
  <si>
    <t>迈克生物股份有限公司</t>
  </si>
  <si>
    <t>中国人民解放军陆军军医大学第一附属医院</t>
  </si>
  <si>
    <t>郑州中道生物技术有限公司</t>
  </si>
  <si>
    <t>许昌学院</t>
  </si>
  <si>
    <t>河南干士生物科技有限公司</t>
  </si>
  <si>
    <t>凯普集团</t>
  </si>
  <si>
    <t>潮州凯普生物化学有限公司</t>
  </si>
  <si>
    <t>郑州玛特瑞斯生物科技有限公司</t>
  </si>
  <si>
    <t>四川安可瑞新材料技术有限公司</t>
  </si>
  <si>
    <t>河南省华之源生物技术有限公司</t>
  </si>
  <si>
    <t>宁波海壹基因科技有限公司</t>
  </si>
  <si>
    <t>浙江东方基因生物制品股份有限公司</t>
  </si>
  <si>
    <t>东北农业大学</t>
  </si>
  <si>
    <t>上海基灵生物科技有限公司</t>
  </si>
  <si>
    <t>深圳市雅为世纪科技有限公司</t>
  </si>
  <si>
    <t>西安安瑞科生物科技有限公司</t>
  </si>
  <si>
    <t>珠海丽禾医疗诊断产品有限公司</t>
  </si>
  <si>
    <t>基灵（西安）生物科技有限公司</t>
  </si>
  <si>
    <t>颜色表示为在2025年采购的基础上2026年有持续采购，一共20家，仅销售额排名前30的客户池中。</t>
  </si>
  <si>
    <t>三、2025年销售额排名前30客户近三年销售情况</t>
  </si>
  <si>
    <t>2024年</t>
  </si>
  <si>
    <r>
      <rPr>
        <b/>
        <u/>
        <sz val="22"/>
        <color rgb="FF000000"/>
        <rFont val="宋体"/>
        <charset val="134"/>
      </rPr>
      <t>诊断原料大客户销售部</t>
    </r>
    <r>
      <rPr>
        <b/>
        <sz val="22"/>
        <color rgb="FF000000"/>
        <rFont val="宋体"/>
        <charset val="134"/>
      </rPr>
      <t>2024-2026年销售额同比数据</t>
    </r>
  </si>
  <si>
    <t>说明：以下2026年6月份数据截止为6月30日</t>
  </si>
  <si>
    <t>单位：元</t>
  </si>
  <si>
    <t>年份     月份</t>
  </si>
  <si>
    <t>1月份</t>
  </si>
  <si>
    <t>2月份</t>
  </si>
  <si>
    <t>3月份</t>
  </si>
  <si>
    <t>4月份</t>
  </si>
  <si>
    <t>5月份</t>
  </si>
  <si>
    <t>6月份</t>
  </si>
  <si>
    <t>7月份</t>
  </si>
  <si>
    <t>8月份</t>
  </si>
  <si>
    <t>9月份</t>
  </si>
  <si>
    <t>10月份</t>
  </si>
  <si>
    <t>11月份</t>
  </si>
  <si>
    <t>12月份</t>
  </si>
  <si>
    <t>诊断原料大客户销售部</t>
  </si>
  <si>
    <t>25-26销售额月同比</t>
  </si>
  <si>
    <t>2024-2026年各产品类型销售额同比数据</t>
  </si>
  <si>
    <t>产品类别</t>
  </si>
  <si>
    <t>核酸扩增原料相关产品</t>
  </si>
  <si>
    <t>NGS产品</t>
  </si>
  <si>
    <t>说明：以上数据已剔除售后单，退货以及关联公司之间的数据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</si>
</sst>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.0%"/>
    <numFmt numFmtId="179" formatCode="0_ "/>
    <numFmt numFmtId="180" formatCode="0.0_ "/>
  </numFmts>
  <fonts count="50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b/>
      <u/>
      <sz val="22"/>
      <color rgb="FF000000"/>
      <name val="宋体"/>
      <charset val="134"/>
    </font>
    <font>
      <b/>
      <sz val="22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FF0000"/>
      <name val="宋体"/>
      <charset val="134"/>
    </font>
    <font>
      <sz val="12"/>
      <color rgb="FFFF0000"/>
      <name val="宋体"/>
      <charset val="134"/>
    </font>
    <font>
      <sz val="10"/>
      <color rgb="FF000000"/>
      <name val="宋体"/>
      <charset val="134"/>
    </font>
    <font>
      <sz val="20"/>
      <color rgb="FF000000"/>
      <name val="宋体"/>
      <charset val="134"/>
    </font>
    <font>
      <sz val="9"/>
      <color rgb="FF000000"/>
      <name val="宋体"/>
      <charset val="134"/>
    </font>
    <font>
      <sz val="11"/>
      <color rgb="FFFF0000"/>
      <name val="宋体"/>
      <charset val="134"/>
    </font>
    <font>
      <sz val="11"/>
      <color rgb="FFFFFFFF"/>
      <name val="宋体"/>
      <charset val="134"/>
    </font>
    <font>
      <sz val="16"/>
      <color rgb="FF0C0C0C"/>
      <name val="宋体"/>
      <charset val="134"/>
    </font>
    <font>
      <sz val="16"/>
      <color rgb="FFFF0000"/>
      <name val="宋体"/>
      <charset val="134"/>
    </font>
    <font>
      <b/>
      <sz val="24"/>
      <color rgb="FF000000"/>
      <name val="宋体"/>
      <charset val="134"/>
    </font>
    <font>
      <b/>
      <sz val="18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4"/>
      <color rgb="FFFFFFFF"/>
      <name val="宋体"/>
      <charset val="134"/>
    </font>
    <font>
      <sz val="11"/>
      <color rgb="FF000000"/>
      <name val="微软雅黑"/>
      <charset val="134"/>
    </font>
    <font>
      <b/>
      <sz val="18"/>
      <color rgb="FF000000"/>
      <name val="微软雅黑"/>
      <charset val="134"/>
    </font>
    <font>
      <b/>
      <sz val="12"/>
      <color rgb="FFFFFFFF"/>
      <name val="微软雅黑"/>
      <charset val="134"/>
    </font>
    <font>
      <sz val="14"/>
      <color rgb="FF000000"/>
      <name val="微软雅黑"/>
      <charset val="134"/>
    </font>
    <font>
      <b/>
      <sz val="24"/>
      <color rgb="FF000000"/>
      <name val="微软雅黑"/>
      <charset val="134"/>
    </font>
    <font>
      <b/>
      <sz val="22"/>
      <color rgb="FF000000"/>
      <name val="微软雅黑"/>
      <charset val="134"/>
    </font>
    <font>
      <b/>
      <sz val="26"/>
      <color rgb="FF000000"/>
      <name val="微软雅黑"/>
      <charset val="134"/>
    </font>
    <font>
      <b/>
      <sz val="16"/>
      <color rgb="FF000000"/>
      <name val="微软雅黑"/>
      <charset val="134"/>
    </font>
    <font>
      <sz val="12"/>
      <color rgb="FF000000"/>
      <name val="微软雅黑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24"/>
      <color rgb="FF2236F2"/>
      <name val="微软雅黑"/>
      <charset val="134"/>
    </font>
  </fonts>
  <fills count="4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91ABD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B5C7EA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F1D9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9" fillId="0" borderId="0" applyFont="0" applyFill="0" applyBorder="0" applyAlignment="0" applyProtection="0">
      <alignment vertical="center"/>
    </xf>
    <xf numFmtId="44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15" borderId="15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6" borderId="18" applyNumberFormat="0" applyAlignment="0" applyProtection="0">
      <alignment vertical="center"/>
    </xf>
    <xf numFmtId="0" fontId="39" fillId="17" borderId="19" applyNumberFormat="0" applyAlignment="0" applyProtection="0">
      <alignment vertical="center"/>
    </xf>
    <xf numFmtId="0" fontId="40" fillId="17" borderId="18" applyNumberFormat="0" applyAlignment="0" applyProtection="0">
      <alignment vertical="center"/>
    </xf>
    <xf numFmtId="0" fontId="41" fillId="18" borderId="20" applyNumberFormat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10" fontId="1" fillId="4" borderId="1" xfId="0" applyNumberFormat="1" applyFont="1" applyFill="1" applyBorder="1" applyAlignment="1" applyProtection="1">
      <alignment horizontal="center" vertical="center"/>
    </xf>
    <xf numFmtId="10" fontId="1" fillId="3" borderId="1" xfId="0" applyNumberFormat="1" applyFont="1" applyFill="1" applyBorder="1" applyAlignment="1" applyProtection="1">
      <alignment horizontal="center" vertical="center"/>
    </xf>
    <xf numFmtId="10" fontId="1" fillId="5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" fillId="0" borderId="3" xfId="0" applyFont="1" applyBorder="1" applyAlignment="1" applyProtection="1">
      <alignment horizontal="center" vertical="center" wrapText="1"/>
    </xf>
    <xf numFmtId="176" fontId="1" fillId="0" borderId="1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177" fontId="1" fillId="0" borderId="1" xfId="0" applyNumberFormat="1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9" fontId="1" fillId="4" borderId="1" xfId="0" applyNumberFormat="1" applyFont="1" applyFill="1" applyBorder="1" applyAlignment="1" applyProtection="1">
      <alignment horizontal="center" vertical="center"/>
    </xf>
    <xf numFmtId="9" fontId="1" fillId="3" borderId="1" xfId="0" applyNumberFormat="1" applyFont="1" applyFill="1" applyBorder="1" applyAlignment="1" applyProtection="1">
      <alignment horizontal="center" vertical="center"/>
    </xf>
    <xf numFmtId="9" fontId="1" fillId="5" borderId="1" xfId="0" applyNumberFormat="1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" fillId="6" borderId="1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/>
    </xf>
    <xf numFmtId="10" fontId="7" fillId="5" borderId="1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 wrapText="1"/>
    </xf>
    <xf numFmtId="10" fontId="5" fillId="5" borderId="1" xfId="0" applyNumberFormat="1" applyFont="1" applyFill="1" applyBorder="1" applyAlignment="1" applyProtection="1">
      <alignment horizontal="center" vertical="center"/>
    </xf>
    <xf numFmtId="0" fontId="4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horizontal="center" vertical="center"/>
    </xf>
    <xf numFmtId="0" fontId="15" fillId="0" borderId="0" xfId="0" applyFont="1" applyAlignment="1"/>
    <xf numFmtId="0" fontId="4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178" fontId="10" fillId="3" borderId="1" xfId="0" applyNumberFormat="1" applyFont="1" applyFill="1" applyBorder="1" applyAlignment="1" applyProtection="1">
      <alignment horizontal="center" vertical="center"/>
    </xf>
    <xf numFmtId="178" fontId="10" fillId="6" borderId="1" xfId="0" applyNumberFormat="1" applyFont="1" applyFill="1" applyBorder="1" applyAlignment="1" applyProtection="1">
      <alignment horizontal="center" vertical="center"/>
    </xf>
    <xf numFmtId="178" fontId="11" fillId="6" borderId="1" xfId="0" applyNumberFormat="1" applyFont="1" applyFill="1" applyBorder="1" applyAlignment="1" applyProtection="1">
      <alignment horizontal="center" vertical="center"/>
    </xf>
    <xf numFmtId="178" fontId="10" fillId="0" borderId="0" xfId="0" applyNumberFormat="1" applyFont="1" applyAlignment="1">
      <alignment horizontal="center" vertical="center"/>
    </xf>
    <xf numFmtId="178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176" fontId="17" fillId="9" borderId="1" xfId="0" applyNumberFormat="1" applyFont="1" applyFill="1" applyBorder="1" applyAlignment="1" applyProtection="1">
      <alignment horizontal="center" vertical="center" wrapText="1"/>
    </xf>
    <xf numFmtId="0" fontId="18" fillId="9" borderId="1" xfId="0" applyFont="1" applyFill="1" applyBorder="1" applyAlignment="1" applyProtection="1">
      <alignment horizontal="center" vertical="center"/>
    </xf>
    <xf numFmtId="179" fontId="4" fillId="0" borderId="1" xfId="0" applyNumberFormat="1" applyFont="1" applyBorder="1" applyAlignment="1" applyProtection="1">
      <alignment horizontal="center" vertical="center" wrapText="1"/>
    </xf>
    <xf numFmtId="0" fontId="4" fillId="1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9" fontId="4" fillId="6" borderId="5" xfId="0" applyNumberFormat="1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179" fontId="4" fillId="6" borderId="4" xfId="0" applyNumberFormat="1" applyFont="1" applyFill="1" applyBorder="1" applyAlignment="1" applyProtection="1">
      <alignment horizontal="center" vertical="center" wrapText="1"/>
    </xf>
    <xf numFmtId="179" fontId="4" fillId="6" borderId="1" xfId="0" applyNumberFormat="1" applyFont="1" applyFill="1" applyBorder="1" applyAlignment="1" applyProtection="1">
      <alignment horizontal="center" vertical="center" wrapText="1"/>
    </xf>
    <xf numFmtId="0" fontId="18" fillId="6" borderId="1" xfId="0" applyFont="1" applyFill="1" applyBorder="1" applyAlignment="1" applyProtection="1">
      <alignment horizontal="center" vertical="center"/>
    </xf>
    <xf numFmtId="178" fontId="4" fillId="6" borderId="1" xfId="0" applyNumberFormat="1" applyFont="1" applyFill="1" applyBorder="1" applyAlignment="1" applyProtection="1">
      <alignment horizontal="center" vertical="center"/>
    </xf>
    <xf numFmtId="179" fontId="4" fillId="0" borderId="5" xfId="0" applyNumberFormat="1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178" fontId="4" fillId="3" borderId="1" xfId="0" applyNumberFormat="1" applyFont="1" applyFill="1" applyBorder="1" applyAlignment="1" applyProtection="1">
      <alignment horizontal="center" vertical="center"/>
    </xf>
    <xf numFmtId="179" fontId="4" fillId="0" borderId="0" xfId="0" applyNumberFormat="1" applyFont="1" applyAlignment="1">
      <alignment horizontal="center" vertical="center" wrapText="1"/>
    </xf>
    <xf numFmtId="179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179" fontId="4" fillId="0" borderId="1" xfId="0" applyNumberFormat="1" applyFont="1" applyBorder="1" applyAlignment="1" applyProtection="1">
      <alignment horizontal="center" vertical="center"/>
    </xf>
    <xf numFmtId="176" fontId="4" fillId="0" borderId="1" xfId="0" applyNumberFormat="1" applyFont="1" applyBorder="1" applyAlignment="1" applyProtection="1">
      <alignment horizontal="center" vertical="center"/>
    </xf>
    <xf numFmtId="176" fontId="4" fillId="6" borderId="1" xfId="0" applyNumberFormat="1" applyFont="1" applyFill="1" applyBorder="1" applyAlignment="1" applyProtection="1">
      <alignment horizontal="center" vertical="center"/>
    </xf>
    <xf numFmtId="179" fontId="4" fillId="6" borderId="1" xfId="0" applyNumberFormat="1" applyFont="1" applyFill="1" applyBorder="1" applyAlignment="1" applyProtection="1">
      <alignment horizontal="center" vertical="center"/>
    </xf>
    <xf numFmtId="179" fontId="11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0" fontId="18" fillId="0" borderId="1" xfId="0" applyNumberFormat="1" applyFont="1" applyBorder="1" applyAlignment="1" applyProtection="1">
      <alignment horizontal="center" vertical="center"/>
    </xf>
    <xf numFmtId="178" fontId="4" fillId="0" borderId="1" xfId="0" applyNumberFormat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6" fontId="17" fillId="9" borderId="6" xfId="0" applyNumberFormat="1" applyFont="1" applyFill="1" applyBorder="1" applyAlignment="1" applyProtection="1">
      <alignment horizontal="center" vertical="center" wrapText="1"/>
    </xf>
    <xf numFmtId="176" fontId="17" fillId="9" borderId="8" xfId="0" applyNumberFormat="1" applyFont="1" applyFill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/>
    </xf>
    <xf numFmtId="0" fontId="4" fillId="11" borderId="1" xfId="0" applyFont="1" applyFill="1" applyBorder="1" applyAlignment="1" applyProtection="1">
      <alignment horizontal="center" vertical="center"/>
    </xf>
    <xf numFmtId="176" fontId="4" fillId="11" borderId="1" xfId="0" applyNumberFormat="1" applyFont="1" applyFill="1" applyBorder="1" applyAlignment="1" applyProtection="1">
      <alignment horizontal="center" vertical="center"/>
    </xf>
    <xf numFmtId="179" fontId="4" fillId="0" borderId="8" xfId="0" applyNumberFormat="1" applyFont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horizontal="center" vertical="center" wrapText="1"/>
    </xf>
    <xf numFmtId="180" fontId="4" fillId="0" borderId="1" xfId="0" applyNumberFormat="1" applyFont="1" applyBorder="1" applyAlignment="1" applyProtection="1">
      <alignment horizontal="center" vertical="center" wrapText="1"/>
    </xf>
    <xf numFmtId="0" fontId="4" fillId="9" borderId="6" xfId="0" applyFont="1" applyFill="1" applyBorder="1" applyAlignment="1" applyProtection="1">
      <alignment horizontal="center" vertical="center"/>
    </xf>
    <xf numFmtId="0" fontId="4" fillId="9" borderId="8" xfId="0" applyFont="1" applyFill="1" applyBorder="1" applyAlignment="1" applyProtection="1">
      <alignment horizontal="center" vertical="center"/>
    </xf>
    <xf numFmtId="176" fontId="4" fillId="9" borderId="1" xfId="0" applyNumberFormat="1" applyFont="1" applyFill="1" applyBorder="1" applyAlignment="1" applyProtection="1">
      <alignment horizontal="center" vertical="center"/>
    </xf>
    <xf numFmtId="180" fontId="4" fillId="9" borderId="1" xfId="0" applyNumberFormat="1" applyFont="1" applyFill="1" applyBorder="1" applyAlignment="1" applyProtection="1">
      <alignment horizontal="center" vertical="center"/>
    </xf>
    <xf numFmtId="178" fontId="4" fillId="9" borderId="1" xfId="0" applyNumberFormat="1" applyFont="1" applyFill="1" applyBorder="1" applyAlignment="1" applyProtection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 wrapText="1"/>
    </xf>
    <xf numFmtId="176" fontId="20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176" fontId="22" fillId="12" borderId="3" xfId="0" applyNumberFormat="1" applyFont="1" applyFill="1" applyBorder="1" applyAlignment="1" applyProtection="1">
      <alignment horizontal="center" vertical="center" wrapText="1"/>
    </xf>
    <xf numFmtId="176" fontId="22" fillId="12" borderId="1" xfId="0" applyNumberFormat="1" applyFont="1" applyFill="1" applyBorder="1" applyAlignment="1" applyProtection="1">
      <alignment horizontal="center" vertical="center" wrapText="1"/>
    </xf>
    <xf numFmtId="176" fontId="22" fillId="12" borderId="0" xfId="0" applyNumberFormat="1" applyFont="1" applyFill="1" applyAlignment="1">
      <alignment horizontal="center" vertical="center" wrapText="1"/>
    </xf>
    <xf numFmtId="176" fontId="22" fillId="12" borderId="4" xfId="0" applyNumberFormat="1" applyFont="1" applyFill="1" applyBorder="1" applyAlignment="1" applyProtection="1">
      <alignment horizontal="center" vertical="center" wrapText="1"/>
    </xf>
    <xf numFmtId="0" fontId="22" fillId="12" borderId="1" xfId="0" applyFont="1" applyFill="1" applyBorder="1" applyAlignment="1" applyProtection="1">
      <alignment horizontal="center" vertical="center" wrapText="1"/>
    </xf>
    <xf numFmtId="179" fontId="20" fillId="0" borderId="4" xfId="0" applyNumberFormat="1" applyFont="1" applyBorder="1" applyAlignment="1" applyProtection="1">
      <alignment horizontal="center" vertical="center" wrapText="1"/>
    </xf>
    <xf numFmtId="179" fontId="20" fillId="0" borderId="1" xfId="0" applyNumberFormat="1" applyFont="1" applyBorder="1" applyAlignment="1" applyProtection="1">
      <alignment horizontal="center" vertical="center" wrapText="1"/>
    </xf>
    <xf numFmtId="179" fontId="20" fillId="10" borderId="1" xfId="0" applyNumberFormat="1" applyFont="1" applyFill="1" applyBorder="1" applyAlignment="1" applyProtection="1">
      <alignment horizontal="center" vertical="center" wrapText="1"/>
    </xf>
    <xf numFmtId="10" fontId="20" fillId="10" borderId="1" xfId="0" applyNumberFormat="1" applyFont="1" applyFill="1" applyBorder="1" applyAlignment="1" applyProtection="1">
      <alignment horizontal="center" vertical="center" wrapText="1"/>
    </xf>
    <xf numFmtId="179" fontId="20" fillId="13" borderId="1" xfId="0" applyNumberFormat="1" applyFont="1" applyFill="1" applyBorder="1" applyAlignment="1" applyProtection="1">
      <alignment horizontal="center" vertical="center" wrapText="1"/>
    </xf>
    <xf numFmtId="10" fontId="20" fillId="13" borderId="1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179" fontId="25" fillId="0" borderId="0" xfId="0" applyNumberFormat="1" applyFont="1">
      <alignment vertical="center"/>
    </xf>
    <xf numFmtId="0" fontId="26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179" fontId="6" fillId="0" borderId="0" xfId="0" applyNumberFormat="1" applyFont="1" applyAlignment="1">
      <alignment vertical="center" wrapText="1"/>
    </xf>
    <xf numFmtId="0" fontId="27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179" fontId="20" fillId="0" borderId="0" xfId="0" applyNumberFormat="1" applyFont="1">
      <alignment vertical="center"/>
    </xf>
    <xf numFmtId="176" fontId="20" fillId="0" borderId="0" xfId="0" applyNumberFormat="1" applyFont="1">
      <alignment vertical="center"/>
    </xf>
    <xf numFmtId="0" fontId="20" fillId="9" borderId="1" xfId="0" applyFont="1" applyFill="1" applyBorder="1" applyAlignment="1" applyProtection="1">
      <alignment horizontal="center" vertical="center"/>
    </xf>
    <xf numFmtId="179" fontId="20" fillId="9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28" fillId="0" borderId="1" xfId="0" applyFont="1" applyBorder="1" applyAlignment="1" applyProtection="1">
      <alignment horizontal="center" vertical="center"/>
    </xf>
    <xf numFmtId="179" fontId="28" fillId="0" borderId="8" xfId="0" applyNumberFormat="1" applyFont="1" applyBorder="1" applyAlignment="1" applyProtection="1">
      <alignment horizontal="center" vertical="center"/>
    </xf>
    <xf numFmtId="179" fontId="28" fillId="0" borderId="1" xfId="0" applyNumberFormat="1" applyFont="1" applyBorder="1" applyAlignment="1" applyProtection="1">
      <alignment horizontal="center" vertical="center"/>
    </xf>
    <xf numFmtId="176" fontId="28" fillId="0" borderId="1" xfId="0" applyNumberFormat="1" applyFont="1" applyBorder="1" applyAlignment="1" applyProtection="1">
      <alignment horizontal="center" vertical="center"/>
    </xf>
    <xf numFmtId="0" fontId="28" fillId="3" borderId="1" xfId="0" applyFont="1" applyFill="1" applyBorder="1" applyAlignment="1" applyProtection="1">
      <alignment horizontal="center" vertical="center"/>
    </xf>
    <xf numFmtId="10" fontId="20" fillId="0" borderId="0" xfId="0" applyNumberFormat="1" applyFont="1" applyAlignment="1">
      <alignment horizontal="center" vertical="center"/>
    </xf>
    <xf numFmtId="179" fontId="28" fillId="6" borderId="8" xfId="0" applyNumberFormat="1" applyFont="1" applyFill="1" applyBorder="1" applyAlignment="1" applyProtection="1">
      <alignment horizontal="center" vertical="center"/>
    </xf>
    <xf numFmtId="178" fontId="28" fillId="6" borderId="1" xfId="0" applyNumberFormat="1" applyFont="1" applyFill="1" applyBorder="1" applyAlignment="1" applyProtection="1">
      <alignment horizontal="center" vertical="center"/>
    </xf>
    <xf numFmtId="178" fontId="28" fillId="14" borderId="1" xfId="0" applyNumberFormat="1" applyFont="1" applyFill="1" applyBorder="1" applyAlignment="1" applyProtection="1">
      <alignment horizontal="center" vertical="center"/>
    </xf>
    <xf numFmtId="178" fontId="28" fillId="3" borderId="1" xfId="0" applyNumberFormat="1" applyFont="1" applyFill="1" applyBorder="1" applyAlignment="1" applyProtection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0" fontId="23" fillId="0" borderId="0" xfId="0" applyFont="1">
      <alignment vertical="center"/>
    </xf>
    <xf numFmtId="179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0" fontId="20" fillId="9" borderId="6" xfId="0" applyFont="1" applyFill="1" applyBorder="1" applyAlignment="1" applyProtection="1">
      <alignment horizontal="center" vertical="center"/>
    </xf>
    <xf numFmtId="0" fontId="20" fillId="9" borderId="8" xfId="0" applyFont="1" applyFill="1" applyBorder="1" applyAlignment="1" applyProtection="1">
      <alignment horizontal="center" vertical="center"/>
    </xf>
    <xf numFmtId="179" fontId="20" fillId="0" borderId="1" xfId="0" applyNumberFormat="1" applyFont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177" fontId="20" fillId="0" borderId="1" xfId="0" applyNumberFormat="1" applyFont="1" applyBorder="1" applyAlignment="1" applyProtection="1">
      <alignment horizontal="center" vertical="center"/>
    </xf>
    <xf numFmtId="176" fontId="20" fillId="0" borderId="1" xfId="0" applyNumberFormat="1" applyFont="1" applyBorder="1" applyAlignment="1" applyProtection="1">
      <alignment horizontal="center" vertical="center"/>
    </xf>
    <xf numFmtId="179" fontId="20" fillId="6" borderId="1" xfId="0" applyNumberFormat="1" applyFont="1" applyFill="1" applyBorder="1" applyAlignment="1" applyProtection="1">
      <alignment horizontal="center" vertical="center"/>
    </xf>
    <xf numFmtId="178" fontId="20" fillId="6" borderId="1" xfId="0" applyNumberFormat="1" applyFont="1" applyFill="1" applyBorder="1" applyAlignment="1" applyProtection="1">
      <alignment horizontal="center" vertical="center"/>
    </xf>
    <xf numFmtId="178" fontId="20" fillId="3" borderId="1" xfId="0" applyNumberFormat="1" applyFont="1" applyFill="1" applyBorder="1" applyAlignment="1" applyProtection="1">
      <alignment horizontal="center" vertical="center"/>
    </xf>
    <xf numFmtId="0" fontId="20" fillId="0" borderId="9" xfId="0" applyFont="1" applyBorder="1" applyAlignment="1" applyProtection="1">
      <alignment horizontal="center" vertical="center" wrapText="1"/>
    </xf>
    <xf numFmtId="0" fontId="20" fillId="0" borderId="10" xfId="0" applyFont="1" applyBorder="1" applyAlignment="1" applyProtection="1">
      <alignment horizontal="center" vertical="center" wrapText="1"/>
    </xf>
    <xf numFmtId="178" fontId="20" fillId="0" borderId="1" xfId="0" applyNumberFormat="1" applyFont="1" applyBorder="1" applyAlignment="1" applyProtection="1">
      <alignment horizontal="center" vertical="center"/>
    </xf>
    <xf numFmtId="0" fontId="20" fillId="0" borderId="11" xfId="0" applyFont="1" applyBorder="1" applyAlignment="1" applyProtection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10" fontId="20" fillId="0" borderId="1" xfId="0" applyNumberFormat="1" applyFont="1" applyBorder="1" applyAlignment="1" applyProtection="1">
      <alignment horizontal="center" vertical="center"/>
    </xf>
    <xf numFmtId="0" fontId="20" fillId="0" borderId="0" xfId="0" applyFont="1" applyAlignment="1">
      <alignment horizontal="center" vertical="center" wrapText="1"/>
    </xf>
    <xf numFmtId="178" fontId="20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"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sz="1425"/>
              <a:t>部门月度销售额趋势图</a:t>
            </a:r>
            <a:endParaRPr sz="1425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'1）年度指标达成情况'!$C$5</c:f>
              <c:strCache>
                <c:ptCount val="1"/>
                <c:pt idx="0">
                  <c:v>月度目标</c:v>
                </c:pt>
              </c:strCache>
            </c:strRef>
          </c:tx>
          <c:spPr>
            <a:ln w="19050" cap="rnd" cmpd="sng" algn="ctr">
              <a:solidFill>
                <a:srgbClr val="4874CA"/>
              </a:solidFill>
              <a:prstDash val="solid"/>
              <a:round/>
            </a:ln>
          </c:spPr>
          <c:marker>
            <c:symbol val="circle"/>
            <c:size val="8"/>
            <c:spPr>
              <a:solidFill>
                <a:srgbClr val="4874CA"/>
              </a:solidFill>
            </c:spPr>
          </c:marker>
          <c:dLbls>
            <c:delete val="1"/>
          </c:dLbls>
          <c:cat>
            <c:strRef>
              <c:f>'1）年度指标达成情况'!$D$4:$O$4</c:f>
              <c:strCache>
                <c:ptCount val="12"/>
                <c:pt idx="0" c:formatCode="0_ 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 c:formatCode="0_ ">
                  <c:v>7月</c:v>
                </c:pt>
                <c:pt idx="7" c:formatCode="0_ ">
                  <c:v>8月</c:v>
                </c:pt>
                <c:pt idx="8" c:formatCode="0_ ">
                  <c:v>9月</c:v>
                </c:pt>
                <c:pt idx="9" c:formatCode="0_ ">
                  <c:v>10月</c:v>
                </c:pt>
                <c:pt idx="10" c:formatCode="0_ ">
                  <c:v>11月</c:v>
                </c:pt>
                <c:pt idx="11" c:formatCode="0_ ">
                  <c:v>12月</c:v>
                </c:pt>
              </c:strCache>
            </c:strRef>
          </c:cat>
          <c:val>
            <c:numRef>
              <c:f>'1）年度指标达成情况'!$D$5:$O$5</c:f>
              <c:numCache>
                <c:formatCode>0_ </c:formatCode>
                <c:ptCount val="12"/>
                <c:pt idx="0">
                  <c:v>2166667</c:v>
                </c:pt>
                <c:pt idx="1">
                  <c:v>2274410.50909091</c:v>
                </c:pt>
                <c:pt idx="2" c:formatCode="General">
                  <c:v>2411198.35</c:v>
                </c:pt>
                <c:pt idx="3">
                  <c:v>2577864.35</c:v>
                </c:pt>
                <c:pt idx="4">
                  <c:v>2785670.14375</c:v>
                </c:pt>
                <c:pt idx="5" c:formatCode="General">
                  <c:v>3100226.16428571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'1）年度指标达成情况'!$C$6</c:f>
              <c:strCache>
                <c:ptCount val="1"/>
                <c:pt idx="0">
                  <c:v>实际完成</c:v>
                </c:pt>
              </c:strCache>
            </c:strRef>
          </c:tx>
          <c:spPr>
            <a:ln w="19050" cap="rnd" cmpd="sng" algn="ctr">
              <a:solidFill>
                <a:srgbClr val="EF8E42"/>
              </a:solidFill>
              <a:prstDash val="solid"/>
              <a:round/>
            </a:ln>
          </c:spPr>
          <c:marker>
            <c:symbol val="circle"/>
            <c:size val="8"/>
            <c:spPr>
              <a:solidFill>
                <a:srgbClr val="FFC000"/>
              </a:solidFill>
            </c:spPr>
          </c:marker>
          <c:dLbls>
            <c:delete val="1"/>
          </c:dLbls>
          <c:cat>
            <c:strRef>
              <c:f>'1）年度指标达成情况'!$D$4:$O$4</c:f>
              <c:strCache>
                <c:ptCount val="12"/>
                <c:pt idx="0" c:formatCode="0_ ">
                  <c:v>1月</c:v>
                </c:pt>
                <c:pt idx="1" c:formatCode="0_ ">
                  <c:v>2月</c:v>
                </c:pt>
                <c:pt idx="2" c:formatCode="0_ ">
                  <c:v>3月</c:v>
                </c:pt>
                <c:pt idx="3" c:formatCode="0_ ">
                  <c:v>4月</c:v>
                </c:pt>
                <c:pt idx="4" c:formatCode="0_ ">
                  <c:v>5月</c:v>
                </c:pt>
                <c:pt idx="5" c:formatCode="0_ ">
                  <c:v>6月</c:v>
                </c:pt>
                <c:pt idx="6" c:formatCode="0_ ">
                  <c:v>7月</c:v>
                </c:pt>
                <c:pt idx="7" c:formatCode="0_ ">
                  <c:v>8月</c:v>
                </c:pt>
                <c:pt idx="8" c:formatCode="0_ ">
                  <c:v>9月</c:v>
                </c:pt>
                <c:pt idx="9" c:formatCode="0_ ">
                  <c:v>10月</c:v>
                </c:pt>
                <c:pt idx="10" c:formatCode="0_ ">
                  <c:v>11月</c:v>
                </c:pt>
                <c:pt idx="11" c:formatCode="0_ ">
                  <c:v>12月</c:v>
                </c:pt>
              </c:strCache>
            </c:strRef>
          </c:cat>
          <c:val>
            <c:numRef>
              <c:f>'1）年度指标达成情况'!$D$6:$O$6</c:f>
              <c:numCache>
                <c:formatCode>0_ </c:formatCode>
                <c:ptCount val="12"/>
                <c:pt idx="0">
                  <c:v>981488.4</c:v>
                </c:pt>
                <c:pt idx="1">
                  <c:v>906532.1</c:v>
                </c:pt>
                <c:pt idx="2">
                  <c:v>2741487.6</c:v>
                </c:pt>
                <c:pt idx="3">
                  <c:v>915418</c:v>
                </c:pt>
                <c:pt idx="4">
                  <c:v>583785</c:v>
                </c:pt>
                <c:pt idx="5">
                  <c:v>1737136.2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"/>
        <c:axId val="2"/>
      </c:line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crossBetween val="between"/>
      </c:valAx>
    </c:plotArea>
    <c:legend>
      <c:legendPos val="t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aeac4073-68a6-4fb2-b2e3-c6031808dd2a}"/>
      </c:ext>
    </c:extLst>
  </c:chart>
  <c:spPr>
    <a:solidFill>
      <a:srgbClr val="1F1F1F"/>
    </a:solidFill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sz="1425"/>
              <a:t>个人月度销售额趋势图</a:t>
            </a:r>
            <a:endParaRPr sz="1425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'1）年度指标达成情况'!$B$42</c:f>
              <c:strCache>
                <c:ptCount val="1"/>
                <c:pt idx="0">
                  <c:v>赵云浩</c:v>
                </c:pt>
              </c:strCache>
            </c:strRef>
          </c:tx>
          <c:spPr>
            <a:ln w="19050" cap="rnd" cmpd="sng" algn="ctr">
              <a:solidFill>
                <a:srgbClr val="4874CA"/>
              </a:solidFill>
              <a:prstDash val="solid"/>
              <a:round/>
            </a:ln>
          </c:spPr>
          <c:marker>
            <c:symbol val="circle"/>
            <c:size val="8"/>
            <c:spPr>
              <a:solidFill>
                <a:srgbClr val="4874CA"/>
              </a:solidFill>
            </c:spPr>
          </c:marker>
          <c:dLbls>
            <c:delete val="1"/>
          </c:dLbls>
          <c:cat>
            <c:numRef>
              <c:f>'1）年度指标达成情况'!$C$41:$N$41</c:f>
              <c:numCache>
                <c:ptCount val="0"/>
              </c:numCache>
            </c:numRef>
          </c:cat>
          <c:val>
            <c:numRef>
              <c:f>'1）年度指标达成情况'!$C$42:$N$42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"/>
        <c:axId val="2"/>
      </c:line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crossBetween val="between"/>
      </c:valAx>
    </c:plotArea>
    <c:plotVisOnly val="1"/>
    <c:dispBlanksAs val="gap"/>
    <c:showDLblsOverMax val="0"/>
    <c:extLst>
      <c:ext uri="{0b15fc19-7d7d-44ad-8c2d-2c3a37ce22c3}">
        <chartProps xmlns="https://web.wps.cn/et/2018/main" chartId="{e3de3178-96a2-48cf-823b-22b042392c51}"/>
      </c:ext>
    </c:extLst>
  </c:chart>
  <c:spPr>
    <a:solidFill>
      <a:srgbClr val="1F1F1F"/>
    </a:solidFill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sz="1425"/>
              <a:t>部门测试单发放同比趋势图</a:t>
            </a:r>
            <a:endParaRPr sz="1425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'3）过程同比分析'!$A$6</c:f>
              <c:strCache>
                <c:ptCount val="1"/>
                <c:pt idx="0">
                  <c:v>2026年实绩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delete val="1"/>
          </c:dLbls>
          <c:cat>
            <c:strRef>
              <c:f>'3）过程同比分析'!$B$5:$M$5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'3）过程同比分析'!$B$6:$M$6</c:f>
              <c:numCache>
                <c:formatCode>General</c:formatCode>
                <c:ptCount val="12"/>
                <c:pt idx="0">
                  <c:v>46</c:v>
                </c:pt>
                <c:pt idx="1">
                  <c:v>24</c:v>
                </c:pt>
                <c:pt idx="2">
                  <c:v>56</c:v>
                </c:pt>
                <c:pt idx="3">
                  <c:v>65</c:v>
                </c:pt>
                <c:pt idx="4">
                  <c:v>37</c:v>
                </c:pt>
                <c:pt idx="5">
                  <c:v>22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'3）过程同比分析'!$A$7</c:f>
              <c:strCache>
                <c:ptCount val="1"/>
                <c:pt idx="0">
                  <c:v>2025年数据</c:v>
                </c:pt>
              </c:strCache>
            </c:strRef>
          </c:tx>
          <c:spPr>
            <a:solidFill>
              <a:srgbClr val="0407A8"/>
            </a:solidFill>
          </c:spPr>
          <c:invertIfNegative val="0"/>
          <c:dLbls>
            <c:delete val="1"/>
          </c:dLbls>
          <c:cat>
            <c:strRef>
              <c:f>'3）过程同比分析'!$B$5:$M$5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'3）过程同比分析'!$B$7:$M$7</c:f>
              <c:numCache>
                <c:formatCode>General</c:formatCode>
                <c:ptCount val="12"/>
                <c:pt idx="0">
                  <c:v>36</c:v>
                </c:pt>
                <c:pt idx="1">
                  <c:v>46</c:v>
                </c:pt>
                <c:pt idx="2">
                  <c:v>41</c:v>
                </c:pt>
                <c:pt idx="3">
                  <c:v>38</c:v>
                </c:pt>
                <c:pt idx="4">
                  <c:v>36</c:v>
                </c:pt>
                <c:pt idx="5">
                  <c:v>27</c:v>
                </c:pt>
                <c:pt idx="6">
                  <c:v>60</c:v>
                </c:pt>
                <c:pt idx="7">
                  <c:v>57</c:v>
                </c:pt>
                <c:pt idx="8">
                  <c:v>55</c:v>
                </c:pt>
                <c:pt idx="9">
                  <c:v>40</c:v>
                </c:pt>
                <c:pt idx="10">
                  <c:v>45</c:v>
                </c:pt>
                <c:pt idx="11">
                  <c:v>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crossBetween val="between"/>
      </c:valAx>
    </c:plotArea>
    <c:legend>
      <c:legendPos val="b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171920f6-6634-421e-b047-9dc0ea3e0e23}"/>
      </c:ext>
    </c:extLst>
  </c:chart>
  <c:spPr>
    <a:solidFill>
      <a:srgbClr val="FFFFFF"/>
    </a:solidFill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sz="1425"/>
              <a:t>部门月度销售额同比趋势图</a:t>
            </a:r>
            <a:endParaRPr sz="1425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'3）过程同比分析'!$A$51</c:f>
              <c:strCache>
                <c:ptCount val="1"/>
                <c:pt idx="0">
                  <c:v>2026年销售额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delete val="1"/>
          </c:dLbls>
          <c:cat>
            <c:strRef>
              <c:f>'3）过程同比分析'!$B$50:$M$50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'3）过程同比分析'!$B$51:$M$51</c:f>
              <c:numCache>
                <c:formatCode>0_ </c:formatCode>
                <c:ptCount val="12"/>
                <c:pt idx="0">
                  <c:v>981488.4</c:v>
                </c:pt>
                <c:pt idx="1">
                  <c:v>906532.1</c:v>
                </c:pt>
                <c:pt idx="2">
                  <c:v>2741487.6</c:v>
                </c:pt>
                <c:pt idx="3">
                  <c:v>915418</c:v>
                </c:pt>
                <c:pt idx="4">
                  <c:v>583785</c:v>
                </c:pt>
                <c:pt idx="5">
                  <c:v>1737136.2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'3）过程同比分析'!$A$52</c:f>
              <c:strCache>
                <c:ptCount val="1"/>
                <c:pt idx="0">
                  <c:v>2025销售额（不含战略）</c:v>
                </c:pt>
              </c:strCache>
            </c:strRef>
          </c:tx>
          <c:spPr>
            <a:solidFill>
              <a:srgbClr val="0407A8"/>
            </a:solidFill>
          </c:spPr>
          <c:invertIfNegative val="0"/>
          <c:dLbls>
            <c:delete val="1"/>
          </c:dLbls>
          <c:cat>
            <c:strRef>
              <c:f>'3）过程同比分析'!$B$50:$M$50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'3）过程同比分析'!$B$52:$M$52</c:f>
              <c:numCache>
                <c:formatCode>0.00_ </c:formatCode>
                <c:ptCount val="12"/>
                <c:pt idx="0">
                  <c:v>1944344.086</c:v>
                </c:pt>
                <c:pt idx="1">
                  <c:v>2223326.28</c:v>
                </c:pt>
                <c:pt idx="2" c:formatCode="General">
                  <c:v>755763.5</c:v>
                </c:pt>
                <c:pt idx="3" c:formatCode="General">
                  <c:v>826146.745</c:v>
                </c:pt>
                <c:pt idx="4" c:formatCode="General">
                  <c:v>720293.68</c:v>
                </c:pt>
                <c:pt idx="5">
                  <c:v>632775.4</c:v>
                </c:pt>
                <c:pt idx="6" c:formatCode="0_ ">
                  <c:v>937083</c:v>
                </c:pt>
                <c:pt idx="7">
                  <c:v>932209.78</c:v>
                </c:pt>
                <c:pt idx="8">
                  <c:v>1349330.2</c:v>
                </c:pt>
                <c:pt idx="9">
                  <c:v>1990578.8</c:v>
                </c:pt>
                <c:pt idx="10">
                  <c:v>1950557.91</c:v>
                </c:pt>
                <c:pt idx="11">
                  <c:v>2047266.44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crossBetween val="between"/>
      </c:valAx>
    </c:plotArea>
    <c:legend>
      <c:legendPos val="t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d0b65b89-81c8-4bb6-ac55-57f16cdc9d3a}"/>
      </c:ext>
    </c:extLst>
  </c:chart>
  <c:spPr>
    <a:solidFill>
      <a:srgbClr val="FFFFFF"/>
    </a:solidFill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sz="1200"/>
              <a:t>个人月度销售额同比趋势图</a:t>
            </a:r>
            <a:endParaRPr sz="12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'3）过程同比分析'!$A$83</c:f>
              <c:strCache>
                <c:ptCount val="1"/>
                <c:pt idx="0">
                  <c:v>赵云浩-2026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delete val="1"/>
          </c:dLbls>
          <c:cat>
            <c:numRef>
              <c:f>'3）过程同比分析'!$B$82:$M$82</c:f>
              <c:numCache>
                <c:ptCount val="0"/>
              </c:numCache>
            </c:numRef>
          </c:cat>
          <c:val>
            <c:numRef>
              <c:f>'3）过程同比分析'!$B$83:$M$83</c:f>
            </c:numRef>
          </c:val>
        </c:ser>
        <c:ser>
          <c:idx val="1"/>
          <c:order val="1"/>
          <c:tx>
            <c:strRef>
              <c:f>'3）过程同比分析'!$A$84</c:f>
              <c:strCache>
                <c:ptCount val="1"/>
                <c:pt idx="0">
                  <c:v>赵云浩-2025</c:v>
                </c:pt>
              </c:strCache>
            </c:strRef>
          </c:tx>
          <c:spPr>
            <a:solidFill>
              <a:srgbClr val="2D54A0"/>
            </a:solidFill>
          </c:spPr>
          <c:invertIfNegative val="0"/>
          <c:dLbls>
            <c:delete val="1"/>
          </c:dLbls>
          <c:cat>
            <c:numRef>
              <c:f>'3）过程同比分析'!$B$82:$M$82</c:f>
              <c:numCache>
                <c:ptCount val="0"/>
              </c:numCache>
            </c:numRef>
          </c:cat>
          <c:val>
            <c:numRef>
              <c:f>'3）过程同比分析'!$B$84:$M$84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crossBetween val="between"/>
      </c:valAx>
    </c:plotArea>
    <c:plotVisOnly val="1"/>
    <c:dispBlanksAs val="gap"/>
    <c:showDLblsOverMax val="0"/>
    <c:extLst>
      <c:ext uri="{0b15fc19-7d7d-44ad-8c2d-2c3a37ce22c3}">
        <chartProps xmlns="https://web.wps.cn/et/2018/main" chartId="{dd11c1b1-67e3-4bd2-898e-be2b3842d307}"/>
      </c:ext>
    </c:extLst>
  </c:chart>
  <c:spPr>
    <a:solidFill>
      <a:srgbClr val="FFFFFF"/>
    </a:solidFill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sz="1425"/>
              <a:t>个人测试单发放同比趋势图</a:t>
            </a:r>
            <a:endParaRPr sz="1425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'3）过程同比分析'!$A$20</c:f>
              <c:strCache>
                <c:ptCount val="1"/>
                <c:pt idx="0">
                  <c:v>2026年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delete val="1"/>
          </c:dLbls>
          <c:cat>
            <c:numRef>
              <c:f>'3）过程同比分析'!$B$19:$M$19</c:f>
              <c:numCache>
                <c:ptCount val="0"/>
              </c:numCache>
            </c:numRef>
          </c:cat>
          <c:val>
            <c:numRef>
              <c:f>'3）过程同比分析'!$B$20:$M$20</c:f>
            </c:numRef>
          </c:val>
        </c:ser>
        <c:ser>
          <c:idx val="1"/>
          <c:order val="1"/>
          <c:tx>
            <c:strRef>
              <c:f>'3）过程同比分析'!$A$21</c:f>
              <c:strCache>
                <c:ptCount val="1"/>
                <c:pt idx="0">
                  <c:v>2025年</c:v>
                </c:pt>
              </c:strCache>
            </c:strRef>
          </c:tx>
          <c:spPr>
            <a:solidFill>
              <a:srgbClr val="0407A8"/>
            </a:solidFill>
          </c:spPr>
          <c:invertIfNegative val="0"/>
          <c:dLbls>
            <c:delete val="1"/>
          </c:dLbls>
          <c:cat>
            <c:numRef>
              <c:f>'3）过程同比分析'!$B$19:$M$19</c:f>
              <c:numCache>
                <c:ptCount val="0"/>
              </c:numCache>
            </c:numRef>
          </c:cat>
          <c:val>
            <c:numRef>
              <c:f>'3）过程同比分析'!$B$21:$M$21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crossBetween val="between"/>
      </c:valAx>
    </c:plotArea>
    <c:legend>
      <c:legendPos val="b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8a7eb324-aca3-4a74-8050-ded0890cee11}"/>
      </c:ext>
    </c:extLst>
  </c:chart>
  <c:spPr>
    <a:solidFill>
      <a:srgbClr val="FFFFFF"/>
    </a:solidFill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chart" Target="../charts/chart6.xml"/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63500</xdr:colOff>
      <xdr:row>7</xdr:row>
      <xdr:rowOff>262255</xdr:rowOff>
    </xdr:from>
    <xdr:to>
      <xdr:col>16</xdr:col>
      <xdr:colOff>353060</xdr:colOff>
      <xdr:row>16</xdr:row>
      <xdr:rowOff>323850</xdr:rowOff>
    </xdr:to>
    <xdr:graphicFrame>
      <xdr:nvGraphicFramePr>
        <xdr:cNvPr id="2" name="Chart"/>
        <xdr:cNvGraphicFramePr/>
      </xdr:nvGraphicFramePr>
      <xdr:xfrm>
        <a:off x="63500" y="3018155"/>
        <a:ext cx="17561560" cy="314769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37465</xdr:colOff>
      <xdr:row>43</xdr:row>
      <xdr:rowOff>65405</xdr:rowOff>
    </xdr:from>
    <xdr:to>
      <xdr:col>20</xdr:col>
      <xdr:colOff>481330</xdr:colOff>
      <xdr:row>60</xdr:row>
      <xdr:rowOff>132715</xdr:rowOff>
    </xdr:to>
    <xdr:graphicFrame>
      <xdr:nvGraphicFramePr>
        <xdr:cNvPr id="3" name="Chart"/>
        <xdr:cNvGraphicFramePr/>
      </xdr:nvGraphicFramePr>
      <xdr:xfrm>
        <a:off x="37465" y="11495405"/>
        <a:ext cx="22935565" cy="56870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64770</xdr:colOff>
      <xdr:row>25</xdr:row>
      <xdr:rowOff>153670</xdr:rowOff>
    </xdr:from>
    <xdr:to>
      <xdr:col>10</xdr:col>
      <xdr:colOff>647700</xdr:colOff>
      <xdr:row>46</xdr:row>
      <xdr:rowOff>47625</xdr:rowOff>
    </xdr:to>
    <xdr:graphicFrame>
      <xdr:nvGraphicFramePr>
        <xdr:cNvPr id="2" name="Chart"/>
        <xdr:cNvGraphicFramePr/>
      </xdr:nvGraphicFramePr>
      <xdr:xfrm>
        <a:off x="64770" y="2579370"/>
        <a:ext cx="11136630" cy="43421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43815</xdr:colOff>
      <xdr:row>87</xdr:row>
      <xdr:rowOff>191135</xdr:rowOff>
    </xdr:from>
    <xdr:to>
      <xdr:col>10</xdr:col>
      <xdr:colOff>309245</xdr:colOff>
      <xdr:row>112</xdr:row>
      <xdr:rowOff>5715</xdr:rowOff>
    </xdr:to>
    <xdr:graphicFrame>
      <xdr:nvGraphicFramePr>
        <xdr:cNvPr id="3" name="Chart"/>
        <xdr:cNvGraphicFramePr/>
      </xdr:nvGraphicFramePr>
      <xdr:xfrm>
        <a:off x="43815" y="9690735"/>
        <a:ext cx="10819130" cy="37515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173990</xdr:colOff>
      <xdr:row>87</xdr:row>
      <xdr:rowOff>207010</xdr:rowOff>
    </xdr:from>
    <xdr:to>
      <xdr:col>18</xdr:col>
      <xdr:colOff>257175</xdr:colOff>
      <xdr:row>111</xdr:row>
      <xdr:rowOff>187960</xdr:rowOff>
    </xdr:to>
    <xdr:graphicFrame>
      <xdr:nvGraphicFramePr>
        <xdr:cNvPr id="4" name="Chart"/>
        <xdr:cNvGraphicFramePr/>
      </xdr:nvGraphicFramePr>
      <xdr:xfrm>
        <a:off x="8797290" y="9706610"/>
        <a:ext cx="11106785" cy="368935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556895</xdr:colOff>
      <xdr:row>25</xdr:row>
      <xdr:rowOff>151765</xdr:rowOff>
    </xdr:from>
    <xdr:to>
      <xdr:col>18</xdr:col>
      <xdr:colOff>382270</xdr:colOff>
      <xdr:row>46</xdr:row>
      <xdr:rowOff>55880</xdr:rowOff>
    </xdr:to>
    <xdr:graphicFrame>
      <xdr:nvGraphicFramePr>
        <xdr:cNvPr id="5" name="Chart"/>
        <xdr:cNvGraphicFramePr/>
      </xdr:nvGraphicFramePr>
      <xdr:xfrm>
        <a:off x="9180195" y="2577465"/>
        <a:ext cx="10848975" cy="434403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407A8"/>
    <outlinePr summaryBelow="0" summaryRight="0"/>
  </sheetPr>
  <dimension ref="A1:AD67"/>
  <sheetViews>
    <sheetView showGridLines="0" tabSelected="1" zoomScale="80" zoomScaleNormal="80" workbookViewId="0">
      <selection activeCell="P27" sqref="P27"/>
    </sheetView>
  </sheetViews>
  <sheetFormatPr defaultColWidth="9" defaultRowHeight="16.5" customHeight="1"/>
  <cols>
    <col min="1" max="1" width="10.8333333333333" style="134" customWidth="1"/>
    <col min="2" max="2" width="13.5" style="134" customWidth="1"/>
    <col min="3" max="3" width="16" style="134" customWidth="1"/>
    <col min="4" max="4" width="13.8333333333333" style="135" customWidth="1"/>
    <col min="5" max="5" width="13" style="135" customWidth="1"/>
    <col min="6" max="6" width="13.8333333333333" style="134" customWidth="1"/>
    <col min="7" max="8" width="13.8333333333333" style="135" customWidth="1"/>
    <col min="9" max="9" width="13.8333333333333" style="134" customWidth="1"/>
    <col min="10" max="10" width="13.8333333333333" style="136" customWidth="1"/>
    <col min="11" max="12" width="13.8333333333333" style="134" customWidth="1"/>
    <col min="13" max="14" width="13.8333333333333" style="136" customWidth="1"/>
    <col min="15" max="15" width="13.8333333333333" style="134" customWidth="1"/>
    <col min="16" max="16" width="21.1666666666667" style="136" customWidth="1"/>
    <col min="17" max="17" width="16.1666666666667" style="134" customWidth="1"/>
    <col min="18" max="18" width="12.5" style="135" customWidth="1"/>
    <col min="19" max="19" width="22.5" style="134" customWidth="1"/>
    <col min="20" max="21" width="17.3333333333333" style="134" customWidth="1"/>
    <col min="22" max="22" width="14.1666666666667" style="134"/>
    <col min="23" max="23" width="17.3333333333333" style="134"/>
    <col min="24" max="27" width="14.1666666666667" style="134"/>
    <col min="28" max="40" width="9" style="134"/>
  </cols>
  <sheetData>
    <row r="1" ht="46" customHeight="1" spans="1:30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8"/>
      <c r="R1" s="139"/>
      <c r="S1" s="138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</row>
    <row r="2" ht="37" customHeight="1" spans="1:30">
      <c r="A2" s="141" t="s">
        <v>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2"/>
      <c r="R2" s="143"/>
      <c r="S2" s="142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</row>
    <row r="3" ht="22" customHeight="1" spans="1:30">
      <c r="A3" s="144" t="s">
        <v>2</v>
      </c>
      <c r="B3" s="144"/>
      <c r="C3" s="144"/>
      <c r="D3" s="144"/>
      <c r="E3" s="144"/>
      <c r="F3" s="145"/>
      <c r="G3" s="146"/>
      <c r="H3" s="146"/>
      <c r="I3" s="145">
        <v>2543097</v>
      </c>
      <c r="J3" s="147"/>
      <c r="K3" s="145"/>
      <c r="L3" s="145"/>
      <c r="M3" s="147"/>
      <c r="N3" s="147"/>
      <c r="O3" s="145"/>
      <c r="P3" s="147"/>
      <c r="Q3" s="145"/>
      <c r="R3" s="146"/>
      <c r="S3" s="145"/>
    </row>
    <row r="4" ht="31" customHeight="1" spans="1:30">
      <c r="A4" s="148" t="s">
        <v>3</v>
      </c>
      <c r="B4" s="148"/>
      <c r="C4" s="148" t="s">
        <v>4</v>
      </c>
      <c r="D4" s="149" t="s">
        <v>5</v>
      </c>
      <c r="E4" s="149" t="s">
        <v>6</v>
      </c>
      <c r="F4" s="149" t="s">
        <v>7</v>
      </c>
      <c r="G4" s="149" t="s">
        <v>8</v>
      </c>
      <c r="H4" s="149" t="s">
        <v>9</v>
      </c>
      <c r="I4" s="149" t="s">
        <v>10</v>
      </c>
      <c r="J4" s="149" t="s">
        <v>11</v>
      </c>
      <c r="K4" s="149" t="s">
        <v>12</v>
      </c>
      <c r="L4" s="149" t="s">
        <v>13</v>
      </c>
      <c r="M4" s="149" t="s">
        <v>14</v>
      </c>
      <c r="N4" s="149" t="s">
        <v>15</v>
      </c>
      <c r="O4" s="149" t="s">
        <v>16</v>
      </c>
      <c r="P4" s="150" t="s">
        <v>17</v>
      </c>
      <c r="Q4" s="145"/>
      <c r="R4" s="146"/>
      <c r="S4" s="145"/>
    </row>
    <row r="5" ht="27" customHeight="1" spans="1:30">
      <c r="A5" s="151" t="s">
        <v>18</v>
      </c>
      <c r="B5" s="151"/>
      <c r="C5" s="152" t="s">
        <v>19</v>
      </c>
      <c r="D5" s="153">
        <v>2166667</v>
      </c>
      <c r="E5" s="153">
        <v>2274410.50909091</v>
      </c>
      <c r="F5" s="151">
        <v>2411198.35</v>
      </c>
      <c r="G5" s="153">
        <v>2577864.35</v>
      </c>
      <c r="H5" s="153">
        <v>2785670.14375</v>
      </c>
      <c r="I5" s="151">
        <v>3100226.16428571</v>
      </c>
      <c r="J5" s="154"/>
      <c r="K5" s="151"/>
      <c r="L5" s="151"/>
      <c r="M5" s="154"/>
      <c r="N5" s="154"/>
      <c r="O5" s="151"/>
      <c r="P5" s="155">
        <v>26500000</v>
      </c>
      <c r="Q5" s="135"/>
      <c r="R5" s="134"/>
    </row>
    <row r="6" ht="27" customHeight="1" spans="1:30">
      <c r="A6" s="151"/>
      <c r="B6" s="151"/>
      <c r="C6" s="152" t="s">
        <v>20</v>
      </c>
      <c r="D6" s="153">
        <f>D23+D29+D32</f>
        <v>981488.4</v>
      </c>
      <c r="E6" s="153">
        <f>E23+E29+E32</f>
        <v>906532.1</v>
      </c>
      <c r="F6" s="153">
        <f>F23+F29+F32</f>
        <v>2741487.6</v>
      </c>
      <c r="G6" s="153">
        <f>G23+G29+G32</f>
        <v>915418</v>
      </c>
      <c r="H6" s="153">
        <f>H23+H29+H32</f>
        <v>583785</v>
      </c>
      <c r="I6" s="153">
        <f t="shared" ref="I6:O6" si="0">I23+I29+I32+I26</f>
        <v>1737136.2</v>
      </c>
      <c r="J6" s="153">
        <f t="shared" si="0"/>
        <v>0</v>
      </c>
      <c r="K6" s="153">
        <f t="shared" si="0"/>
        <v>0</v>
      </c>
      <c r="L6" s="153">
        <f t="shared" si="0"/>
        <v>0</v>
      </c>
      <c r="M6" s="153">
        <f t="shared" si="0"/>
        <v>0</v>
      </c>
      <c r="N6" s="153">
        <f t="shared" si="0"/>
        <v>0</v>
      </c>
      <c r="O6" s="153">
        <f t="shared" si="0"/>
        <v>0</v>
      </c>
      <c r="P6" s="155">
        <f>SUM(D6:O6)</f>
        <v>7865847.3</v>
      </c>
      <c r="Q6" s="135"/>
      <c r="R6" s="156"/>
    </row>
    <row r="7" ht="27" customHeight="1" spans="1:30">
      <c r="A7" s="151"/>
      <c r="B7" s="151"/>
      <c r="C7" s="157" t="s">
        <v>21</v>
      </c>
      <c r="D7" s="158">
        <f t="shared" ref="D7:P7" si="1">D6/D5</f>
        <v>0.452994576462373</v>
      </c>
      <c r="E7" s="158">
        <f t="shared" si="1"/>
        <v>0.398578926880858</v>
      </c>
      <c r="F7" s="159">
        <f t="shared" si="1"/>
        <v>1.13698136862113</v>
      </c>
      <c r="G7" s="158">
        <f t="shared" si="1"/>
        <v>0.355107125788058</v>
      </c>
      <c r="H7" s="158">
        <f t="shared" si="1"/>
        <v>0.209567166920245</v>
      </c>
      <c r="I7" s="158">
        <f t="shared" si="1"/>
        <v>0.560325636887925</v>
      </c>
      <c r="J7" s="158" t="e">
        <f t="shared" si="1"/>
        <v>#DIV/0!</v>
      </c>
      <c r="K7" s="158" t="e">
        <f t="shared" si="1"/>
        <v>#DIV/0!</v>
      </c>
      <c r="L7" s="158" t="e">
        <f t="shared" si="1"/>
        <v>#DIV/0!</v>
      </c>
      <c r="M7" s="158" t="e">
        <f t="shared" si="1"/>
        <v>#DIV/0!</v>
      </c>
      <c r="N7" s="158" t="e">
        <f t="shared" si="1"/>
        <v>#DIV/0!</v>
      </c>
      <c r="O7" s="158" t="e">
        <f t="shared" si="1"/>
        <v>#DIV/0!</v>
      </c>
      <c r="P7" s="160">
        <f t="shared" si="1"/>
        <v>0.296824426415094</v>
      </c>
      <c r="Q7" s="135"/>
      <c r="R7" s="156"/>
    </row>
    <row r="8" ht="27" customHeight="1" spans="1:30">
      <c r="C8" s="135"/>
      <c r="E8" s="156"/>
      <c r="F8" s="135"/>
      <c r="H8" s="156"/>
      <c r="I8" s="136"/>
      <c r="J8" s="135"/>
      <c r="K8" s="156"/>
      <c r="L8" s="136"/>
      <c r="N8" s="156"/>
      <c r="O8" s="136"/>
      <c r="P8" s="134"/>
      <c r="Q8" s="135"/>
      <c r="R8" s="156"/>
    </row>
    <row r="9" ht="27" customHeight="1" spans="1:30">
      <c r="C9" s="135"/>
      <c r="E9" s="156"/>
      <c r="F9" s="135"/>
      <c r="H9" s="156"/>
      <c r="I9" s="136"/>
      <c r="J9" s="135"/>
      <c r="K9" s="156"/>
      <c r="L9" s="136"/>
      <c r="N9" s="156"/>
      <c r="O9" s="136"/>
      <c r="P9" s="134"/>
      <c r="Q9" s="135"/>
      <c r="R9" s="156"/>
    </row>
    <row r="10" ht="27" customHeight="1" spans="1:30">
      <c r="C10" s="135"/>
      <c r="E10" s="156"/>
      <c r="F10" s="135"/>
      <c r="H10" s="156"/>
      <c r="I10" s="136"/>
      <c r="J10" s="135"/>
      <c r="K10" s="156"/>
      <c r="L10" s="136"/>
      <c r="N10" s="156"/>
      <c r="O10" s="136"/>
      <c r="P10" s="134"/>
      <c r="Q10" s="135"/>
      <c r="R10" s="156"/>
    </row>
    <row r="11" ht="27" customHeight="1" spans="1:30">
      <c r="C11" s="135"/>
      <c r="E11" s="156"/>
      <c r="F11" s="135"/>
      <c r="H11" s="156"/>
      <c r="I11" s="136"/>
      <c r="J11" s="135"/>
      <c r="K11" s="156"/>
      <c r="L11" s="136"/>
      <c r="N11" s="156"/>
      <c r="O11" s="136"/>
      <c r="P11" s="134"/>
      <c r="Q11" s="135"/>
      <c r="R11" s="156"/>
    </row>
    <row r="12" ht="27" customHeight="1" spans="1:30">
      <c r="C12" s="135"/>
      <c r="E12" s="156"/>
      <c r="F12" s="135"/>
      <c r="H12" s="156"/>
      <c r="I12" s="136"/>
      <c r="J12" s="135"/>
      <c r="K12" s="156"/>
      <c r="L12" s="136"/>
      <c r="N12" s="156"/>
      <c r="O12" s="136"/>
      <c r="P12" s="134"/>
      <c r="Q12" s="135"/>
      <c r="R12" s="156"/>
    </row>
    <row r="13" ht="27" customHeight="1" spans="1:30">
      <c r="C13" s="135"/>
      <c r="E13" s="156"/>
      <c r="F13" s="135"/>
      <c r="H13" s="156"/>
      <c r="I13" s="136"/>
      <c r="J13" s="135"/>
      <c r="K13" s="156"/>
      <c r="L13" s="136"/>
      <c r="N13" s="156"/>
      <c r="O13" s="136"/>
      <c r="P13" s="134"/>
      <c r="Q13" s="135"/>
      <c r="R13" s="156"/>
    </row>
    <row r="14" ht="27" customHeight="1" spans="1:30">
      <c r="C14" s="135"/>
      <c r="E14" s="156"/>
      <c r="F14" s="135"/>
      <c r="H14" s="156"/>
      <c r="I14" s="136"/>
      <c r="J14" s="135"/>
      <c r="K14" s="156"/>
      <c r="L14" s="136"/>
      <c r="N14" s="156"/>
      <c r="O14" s="136"/>
      <c r="P14" s="134"/>
      <c r="Q14" s="135"/>
      <c r="R14" s="156"/>
    </row>
    <row r="15" ht="27" customHeight="1" spans="1:30">
      <c r="C15" s="135"/>
      <c r="E15" s="156"/>
      <c r="F15" s="135"/>
      <c r="H15" s="156"/>
      <c r="I15" s="136"/>
      <c r="J15" s="135"/>
      <c r="K15" s="156"/>
      <c r="L15" s="136"/>
      <c r="N15" s="156"/>
      <c r="O15" s="136"/>
      <c r="P15" s="134"/>
      <c r="Q15" s="135"/>
      <c r="R15" s="156"/>
    </row>
    <row r="16" ht="27" customHeight="1" spans="1:30">
      <c r="C16" s="135"/>
      <c r="E16" s="156"/>
      <c r="F16" s="135"/>
      <c r="H16" s="156"/>
      <c r="I16" s="136"/>
      <c r="J16" s="135"/>
      <c r="K16" s="156"/>
      <c r="L16" s="136"/>
      <c r="N16" s="156"/>
      <c r="O16" s="136"/>
      <c r="P16" s="134"/>
      <c r="Q16" s="135"/>
      <c r="R16" s="156"/>
    </row>
    <row r="17" ht="27" customHeight="1" spans="1:21">
      <c r="C17" s="135"/>
      <c r="E17" s="156"/>
      <c r="F17" s="135"/>
      <c r="H17" s="156"/>
      <c r="I17" s="136"/>
      <c r="J17" s="135"/>
      <c r="K17" s="156"/>
      <c r="L17" s="136"/>
      <c r="N17" s="156"/>
      <c r="O17" s="136"/>
      <c r="P17" s="134"/>
      <c r="Q17" s="135"/>
      <c r="R17" s="156"/>
    </row>
    <row r="18" ht="27" customHeight="1" spans="1:21">
      <c r="F18" s="156"/>
      <c r="I18" s="156"/>
      <c r="K18" s="135"/>
      <c r="L18" s="156"/>
      <c r="O18" s="156"/>
      <c r="S18" s="156"/>
    </row>
    <row r="19" ht="64" customHeight="1" spans="1:21">
      <c r="F19" s="135"/>
      <c r="I19" s="135"/>
      <c r="J19" s="135"/>
      <c r="K19" s="135"/>
      <c r="L19" s="135"/>
      <c r="M19" s="135"/>
      <c r="N19" s="135"/>
      <c r="O19" s="135"/>
      <c r="P19" s="135"/>
      <c r="Q19" s="135"/>
      <c r="T19" s="161"/>
      <c r="U19" s="161"/>
    </row>
    <row r="20" s="133" customFormat="1" ht="24" customHeight="1" spans="1:21">
      <c r="A20" s="144" t="s">
        <v>22</v>
      </c>
      <c r="B20" s="144"/>
      <c r="C20" s="144"/>
      <c r="D20" s="144"/>
      <c r="E20" s="144"/>
      <c r="F20" s="162"/>
      <c r="G20" s="163"/>
      <c r="H20" s="163"/>
      <c r="I20" s="162"/>
      <c r="J20" s="164"/>
      <c r="K20" s="162"/>
      <c r="L20" s="162"/>
      <c r="M20" s="164"/>
      <c r="N20" s="164"/>
      <c r="O20" s="162"/>
      <c r="P20" s="164"/>
      <c r="Q20" s="162"/>
      <c r="R20" s="163"/>
      <c r="S20" s="162"/>
    </row>
    <row r="21" ht="38" customHeight="1" spans="1:21">
      <c r="A21" s="165" t="s">
        <v>23</v>
      </c>
      <c r="B21" s="166"/>
      <c r="C21" s="148" t="s">
        <v>4</v>
      </c>
      <c r="D21" s="149" t="s">
        <v>5</v>
      </c>
      <c r="E21" s="149" t="s">
        <v>6</v>
      </c>
      <c r="F21" s="149" t="s">
        <v>7</v>
      </c>
      <c r="G21" s="149" t="s">
        <v>8</v>
      </c>
      <c r="H21" s="149" t="s">
        <v>9</v>
      </c>
      <c r="I21" s="149" t="s">
        <v>10</v>
      </c>
      <c r="J21" s="149" t="s">
        <v>11</v>
      </c>
      <c r="K21" s="149" t="s">
        <v>12</v>
      </c>
      <c r="L21" s="149" t="s">
        <v>13</v>
      </c>
      <c r="M21" s="149" t="s">
        <v>14</v>
      </c>
      <c r="N21" s="149" t="s">
        <v>15</v>
      </c>
      <c r="O21" s="149" t="s">
        <v>16</v>
      </c>
      <c r="P21" s="150" t="s">
        <v>17</v>
      </c>
    </row>
    <row r="22" ht="18" customHeight="1" spans="1:21">
      <c r="A22" s="111" t="s">
        <v>24</v>
      </c>
      <c r="B22" s="111"/>
      <c r="C22" s="167" t="s">
        <v>19</v>
      </c>
      <c r="D22" s="167">
        <v>1166667</v>
      </c>
      <c r="E22" s="167">
        <v>1246156.56363636</v>
      </c>
      <c r="F22" s="168">
        <v>1327111.7</v>
      </c>
      <c r="G22" s="167">
        <v>1241892.76666667</v>
      </c>
      <c r="H22" s="167">
        <v>1330504.575</v>
      </c>
      <c r="I22" s="169">
        <v>1479620.51428571</v>
      </c>
      <c r="J22" s="170"/>
      <c r="K22" s="168"/>
      <c r="L22" s="168"/>
      <c r="M22" s="170"/>
      <c r="N22" s="170"/>
      <c r="O22" s="168"/>
      <c r="P22" s="150">
        <v>13500000</v>
      </c>
      <c r="S22" s="156"/>
    </row>
    <row r="23" ht="18" customHeight="1" spans="1:21">
      <c r="A23" s="111"/>
      <c r="B23" s="111"/>
      <c r="C23" s="167" t="s">
        <v>20</v>
      </c>
      <c r="D23" s="167">
        <v>292281.8</v>
      </c>
      <c r="E23" s="167">
        <f>443074-6468.8</f>
        <v>436605.2</v>
      </c>
      <c r="F23" s="167">
        <v>594079.1</v>
      </c>
      <c r="G23" s="167">
        <f>533263.6-265.3</f>
        <v>532998.3</v>
      </c>
      <c r="H23" s="169">
        <f>364693-78000</f>
        <v>286693</v>
      </c>
      <c r="I23" s="169">
        <f>530936.8-9000+149210</f>
        <v>671146.8</v>
      </c>
      <c r="J23" s="169"/>
      <c r="K23" s="169"/>
      <c r="L23" s="169"/>
      <c r="M23" s="169"/>
      <c r="N23" s="169"/>
      <c r="O23" s="169"/>
      <c r="P23" s="150">
        <f>SUM(D23:O23)</f>
        <v>2813804.2</v>
      </c>
      <c r="S23" s="156"/>
    </row>
    <row r="24" ht="18" customHeight="1" spans="1:21">
      <c r="A24" s="111"/>
      <c r="B24" s="111"/>
      <c r="C24" s="171" t="s">
        <v>21</v>
      </c>
      <c r="D24" s="172">
        <f t="shared" ref="D24:P24" si="2">D23/D22</f>
        <v>0.250527185563661</v>
      </c>
      <c r="E24" s="172">
        <f t="shared" si="2"/>
        <v>0.350361433499142</v>
      </c>
      <c r="F24" s="172">
        <f t="shared" si="2"/>
        <v>0.447648151998057</v>
      </c>
      <c r="G24" s="172">
        <f t="shared" si="2"/>
        <v>0.429182224348247</v>
      </c>
      <c r="H24" s="172">
        <f t="shared" si="2"/>
        <v>0.215476899055383</v>
      </c>
      <c r="I24" s="172">
        <f t="shared" si="2"/>
        <v>0.453593873239854</v>
      </c>
      <c r="J24" s="172" t="e">
        <f t="shared" si="2"/>
        <v>#DIV/0!</v>
      </c>
      <c r="K24" s="172" t="e">
        <f t="shared" si="2"/>
        <v>#DIV/0!</v>
      </c>
      <c r="L24" s="172" t="e">
        <f t="shared" si="2"/>
        <v>#DIV/0!</v>
      </c>
      <c r="M24" s="172" t="e">
        <f t="shared" si="2"/>
        <v>#DIV/0!</v>
      </c>
      <c r="N24" s="172" t="e">
        <f t="shared" si="2"/>
        <v>#DIV/0!</v>
      </c>
      <c r="O24" s="172" t="e">
        <f t="shared" si="2"/>
        <v>#DIV/0!</v>
      </c>
      <c r="P24" s="173">
        <f t="shared" si="2"/>
        <v>0.208429940740741</v>
      </c>
      <c r="S24" s="156"/>
    </row>
    <row r="25" ht="18" customHeight="1" spans="1:21">
      <c r="A25" s="174" t="s">
        <v>25</v>
      </c>
      <c r="B25" s="175"/>
      <c r="C25" s="167" t="s">
        <v>19</v>
      </c>
      <c r="D25" s="176"/>
      <c r="E25" s="176"/>
      <c r="F25" s="176"/>
      <c r="G25" s="176"/>
      <c r="H25" s="176"/>
      <c r="I25" s="168">
        <v>1333334</v>
      </c>
      <c r="J25" s="176"/>
      <c r="K25" s="176"/>
      <c r="L25" s="176"/>
      <c r="M25" s="176"/>
      <c r="N25" s="176"/>
      <c r="O25" s="176"/>
      <c r="P25" s="150">
        <v>9000000</v>
      </c>
      <c r="S25" s="156"/>
    </row>
    <row r="26" ht="18" customHeight="1" spans="1:21">
      <c r="A26" s="177"/>
      <c r="B26" s="178"/>
      <c r="C26" s="167" t="s">
        <v>20</v>
      </c>
      <c r="D26" s="176"/>
      <c r="E26" s="176"/>
      <c r="F26" s="176"/>
      <c r="G26" s="176"/>
      <c r="H26" s="176"/>
      <c r="I26" s="168">
        <f>1056629.4+9360</f>
        <v>1065989.4</v>
      </c>
      <c r="J26" s="176"/>
      <c r="K26" s="176"/>
      <c r="L26" s="176"/>
      <c r="M26" s="176"/>
      <c r="N26" s="176"/>
      <c r="O26" s="176"/>
      <c r="P26" s="150">
        <f>SUM(D26:O26)</f>
        <v>1065989.4</v>
      </c>
      <c r="S26" s="156"/>
    </row>
    <row r="27" ht="18" customHeight="1" spans="1:21">
      <c r="A27" s="179"/>
      <c r="B27" s="180"/>
      <c r="C27" s="171" t="s">
        <v>21</v>
      </c>
      <c r="D27" s="172"/>
      <c r="E27" s="172"/>
      <c r="F27" s="172"/>
      <c r="G27" s="172"/>
      <c r="H27" s="172" t="e">
        <f t="shared" ref="H27:P27" si="3">H26/H25</f>
        <v>#DIV/0!</v>
      </c>
      <c r="I27" s="172">
        <f t="shared" si="3"/>
        <v>0.799491650254175</v>
      </c>
      <c r="J27" s="172" t="e">
        <f t="shared" si="3"/>
        <v>#DIV/0!</v>
      </c>
      <c r="K27" s="172" t="e">
        <f t="shared" si="3"/>
        <v>#DIV/0!</v>
      </c>
      <c r="L27" s="172" t="e">
        <f t="shared" si="3"/>
        <v>#DIV/0!</v>
      </c>
      <c r="M27" s="172" t="e">
        <f t="shared" si="3"/>
        <v>#DIV/0!</v>
      </c>
      <c r="N27" s="172" t="e">
        <f t="shared" si="3"/>
        <v>#DIV/0!</v>
      </c>
      <c r="O27" s="172" t="e">
        <f t="shared" si="3"/>
        <v>#DIV/0!</v>
      </c>
      <c r="P27" s="173">
        <f t="shared" si="3"/>
        <v>0.118443266666667</v>
      </c>
      <c r="S27" s="156"/>
    </row>
    <row r="28" ht="19" customHeight="1" spans="1:21">
      <c r="A28" s="111" t="s">
        <v>26</v>
      </c>
      <c r="B28" s="111"/>
      <c r="C28" s="167" t="s">
        <v>19</v>
      </c>
      <c r="D28" s="167">
        <v>1000000</v>
      </c>
      <c r="E28" s="167">
        <v>1028253.94545455</v>
      </c>
      <c r="F28" s="168">
        <v>1084086.65</v>
      </c>
      <c r="G28" s="167">
        <v>1417419.65</v>
      </c>
      <c r="H28" s="167">
        <v>1546794.64375</v>
      </c>
      <c r="I28" s="168"/>
      <c r="J28" s="170"/>
      <c r="K28" s="168"/>
      <c r="L28" s="168"/>
      <c r="M28" s="170"/>
      <c r="N28" s="170"/>
      <c r="O28" s="168"/>
      <c r="P28" s="150">
        <v>13000000</v>
      </c>
      <c r="S28" s="156"/>
    </row>
    <row r="29" ht="19" customHeight="1" spans="1:21">
      <c r="A29" s="111"/>
      <c r="B29" s="111"/>
      <c r="C29" s="167" t="s">
        <v>20</v>
      </c>
      <c r="D29" s="167">
        <v>689206.6</v>
      </c>
      <c r="E29" s="167">
        <v>469926.9</v>
      </c>
      <c r="F29" s="167">
        <v>2146608.5</v>
      </c>
      <c r="G29" s="167">
        <v>382419.7</v>
      </c>
      <c r="H29" s="169">
        <v>297092</v>
      </c>
      <c r="I29" s="169"/>
      <c r="J29" s="169"/>
      <c r="K29" s="169"/>
      <c r="L29" s="169"/>
      <c r="M29" s="169"/>
      <c r="N29" s="169"/>
      <c r="O29" s="169"/>
      <c r="P29" s="150">
        <f>SUM(D29:O29)</f>
        <v>3985253.7</v>
      </c>
      <c r="S29" s="156"/>
    </row>
    <row r="30" ht="19" customHeight="1" spans="1:21">
      <c r="A30" s="111"/>
      <c r="B30" s="111"/>
      <c r="C30" s="171" t="s">
        <v>21</v>
      </c>
      <c r="D30" s="172">
        <f t="shared" ref="D30:P30" si="4">D29/D28</f>
        <v>0.6892066</v>
      </c>
      <c r="E30" s="172">
        <f t="shared" si="4"/>
        <v>0.457014438969416</v>
      </c>
      <c r="F30" s="172">
        <f t="shared" si="4"/>
        <v>1.98010786314913</v>
      </c>
      <c r="G30" s="172">
        <f t="shared" si="4"/>
        <v>0.26979991423147</v>
      </c>
      <c r="H30" s="172">
        <f t="shared" si="4"/>
        <v>0.192069452270496</v>
      </c>
      <c r="I30" s="172" t="e">
        <f t="shared" si="4"/>
        <v>#DIV/0!</v>
      </c>
      <c r="J30" s="172" t="e">
        <f t="shared" si="4"/>
        <v>#DIV/0!</v>
      </c>
      <c r="K30" s="172" t="e">
        <f t="shared" si="4"/>
        <v>#DIV/0!</v>
      </c>
      <c r="L30" s="172" t="e">
        <f t="shared" si="4"/>
        <v>#DIV/0!</v>
      </c>
      <c r="M30" s="172" t="e">
        <f t="shared" si="4"/>
        <v>#DIV/0!</v>
      </c>
      <c r="N30" s="172" t="e">
        <f t="shared" si="4"/>
        <v>#DIV/0!</v>
      </c>
      <c r="O30" s="172" t="e">
        <f t="shared" si="4"/>
        <v>#DIV/0!</v>
      </c>
      <c r="P30" s="173">
        <f t="shared" si="4"/>
        <v>0.306557976923077</v>
      </c>
      <c r="S30" s="156"/>
    </row>
    <row r="31" ht="19" customHeight="1" spans="1:21">
      <c r="A31" s="111" t="s">
        <v>27</v>
      </c>
      <c r="B31" s="111"/>
      <c r="C31" s="167" t="s">
        <v>19</v>
      </c>
      <c r="D31" s="167"/>
      <c r="E31" s="167"/>
      <c r="F31" s="168"/>
      <c r="G31" s="167"/>
      <c r="H31" s="167"/>
      <c r="I31" s="168"/>
      <c r="J31" s="170"/>
      <c r="K31" s="168"/>
      <c r="L31" s="168"/>
      <c r="M31" s="170"/>
      <c r="N31" s="170"/>
      <c r="O31" s="168"/>
      <c r="P31" s="150">
        <v>0</v>
      </c>
      <c r="S31" s="156"/>
    </row>
    <row r="32" ht="19" customHeight="1" spans="1:21">
      <c r="A32" s="111"/>
      <c r="B32" s="111"/>
      <c r="C32" s="167" t="s">
        <v>20</v>
      </c>
      <c r="D32" s="167"/>
      <c r="E32" s="167"/>
      <c r="F32" s="167">
        <v>800</v>
      </c>
      <c r="G32" s="167"/>
      <c r="H32" s="181"/>
      <c r="I32" s="170"/>
      <c r="J32" s="167"/>
      <c r="K32" s="181"/>
      <c r="L32" s="170"/>
      <c r="M32" s="170"/>
      <c r="N32" s="181"/>
      <c r="O32" s="170"/>
      <c r="P32" s="150">
        <f>SUM(D32:O32)</f>
        <v>800</v>
      </c>
      <c r="S32" s="156"/>
    </row>
    <row r="33" ht="19" customHeight="1" spans="1:19">
      <c r="A33" s="111"/>
      <c r="B33" s="111"/>
      <c r="C33" s="171" t="s">
        <v>21</v>
      </c>
      <c r="D33" s="172" t="e">
        <f t="shared" ref="D33:P33" si="5">D32/D31</f>
        <v>#DIV/0!</v>
      </c>
      <c r="E33" s="172" t="e">
        <f t="shared" si="5"/>
        <v>#DIV/0!</v>
      </c>
      <c r="F33" s="172" t="e">
        <f t="shared" si="5"/>
        <v>#DIV/0!</v>
      </c>
      <c r="G33" s="172" t="e">
        <f t="shared" si="5"/>
        <v>#DIV/0!</v>
      </c>
      <c r="H33" s="172" t="e">
        <f t="shared" si="5"/>
        <v>#DIV/0!</v>
      </c>
      <c r="I33" s="172" t="e">
        <f t="shared" si="5"/>
        <v>#DIV/0!</v>
      </c>
      <c r="J33" s="172" t="e">
        <f t="shared" si="5"/>
        <v>#DIV/0!</v>
      </c>
      <c r="K33" s="172" t="e">
        <f t="shared" si="5"/>
        <v>#DIV/0!</v>
      </c>
      <c r="L33" s="172" t="e">
        <f t="shared" si="5"/>
        <v>#DIV/0!</v>
      </c>
      <c r="M33" s="172" t="e">
        <f t="shared" si="5"/>
        <v>#DIV/0!</v>
      </c>
      <c r="N33" s="172" t="e">
        <f t="shared" si="5"/>
        <v>#DIV/0!</v>
      </c>
      <c r="O33" s="172" t="e">
        <f t="shared" si="5"/>
        <v>#DIV/0!</v>
      </c>
      <c r="P33" s="173" t="e">
        <f t="shared" si="5"/>
        <v>#DIV/0!</v>
      </c>
      <c r="S33" s="156"/>
    </row>
    <row r="34" s="56" customFormat="1" ht="19" customHeight="1" spans="1:19">
      <c r="A34" s="182"/>
      <c r="B34" s="182"/>
      <c r="C34" s="135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34"/>
      <c r="R34" s="135"/>
      <c r="S34" s="156"/>
    </row>
    <row r="35" s="134" customFormat="1" ht="19" hidden="1" customHeight="1" spans="1:19">
      <c r="A35" s="182"/>
      <c r="B35" s="182" t="s">
        <v>23</v>
      </c>
      <c r="C35" s="135" t="s">
        <v>5</v>
      </c>
      <c r="D35" s="183" t="s">
        <v>6</v>
      </c>
      <c r="E35" s="183" t="s">
        <v>7</v>
      </c>
      <c r="F35" s="183" t="s">
        <v>8</v>
      </c>
      <c r="G35" s="183" t="s">
        <v>9</v>
      </c>
      <c r="H35" s="183" t="s">
        <v>10</v>
      </c>
      <c r="I35" s="183" t="s">
        <v>11</v>
      </c>
      <c r="J35" s="183" t="s">
        <v>12</v>
      </c>
      <c r="K35" s="183" t="s">
        <v>13</v>
      </c>
      <c r="L35" s="183" t="s">
        <v>14</v>
      </c>
      <c r="M35" s="183" t="s">
        <v>15</v>
      </c>
      <c r="N35" s="183" t="s">
        <v>16</v>
      </c>
      <c r="O35" s="183"/>
      <c r="P35" s="183"/>
      <c r="Q35" s="134"/>
      <c r="R35" s="135"/>
      <c r="S35" s="156"/>
    </row>
    <row r="36" s="134" customFormat="1" ht="19" hidden="1" customHeight="1" spans="1:19">
      <c r="A36" s="182"/>
      <c r="B36" s="182" t="s">
        <v>24</v>
      </c>
      <c r="C36" s="135">
        <f t="shared" ref="C36:N36" si="6">D23</f>
        <v>292281.8</v>
      </c>
      <c r="D36" s="135">
        <f t="shared" si="6"/>
        <v>436605.2</v>
      </c>
      <c r="E36" s="135">
        <f t="shared" si="6"/>
        <v>594079.1</v>
      </c>
      <c r="F36" s="135">
        <f t="shared" si="6"/>
        <v>532998.3</v>
      </c>
      <c r="G36" s="135">
        <f t="shared" si="6"/>
        <v>286693</v>
      </c>
      <c r="H36" s="135">
        <f t="shared" si="6"/>
        <v>671146.8</v>
      </c>
      <c r="I36" s="135">
        <f t="shared" si="6"/>
        <v>0</v>
      </c>
      <c r="J36" s="135">
        <f t="shared" si="6"/>
        <v>0</v>
      </c>
      <c r="K36" s="135">
        <f t="shared" si="6"/>
        <v>0</v>
      </c>
      <c r="L36" s="135">
        <f t="shared" si="6"/>
        <v>0</v>
      </c>
      <c r="M36" s="135">
        <f t="shared" si="6"/>
        <v>0</v>
      </c>
      <c r="N36" s="135">
        <f t="shared" si="6"/>
        <v>0</v>
      </c>
      <c r="O36" s="183"/>
      <c r="P36" s="183"/>
      <c r="Q36" s="134"/>
      <c r="R36" s="135"/>
      <c r="S36" s="156"/>
    </row>
    <row r="37" s="134" customFormat="1" ht="19" hidden="1" customHeight="1" spans="1:19">
      <c r="A37" s="182"/>
      <c r="B37" s="182" t="s">
        <v>25</v>
      </c>
      <c r="C37" s="135">
        <f t="shared" ref="C37:N37" si="7">D26</f>
        <v>0</v>
      </c>
      <c r="D37" s="135">
        <f t="shared" si="7"/>
        <v>0</v>
      </c>
      <c r="E37" s="135">
        <f t="shared" si="7"/>
        <v>0</v>
      </c>
      <c r="F37" s="135">
        <f t="shared" si="7"/>
        <v>0</v>
      </c>
      <c r="G37" s="135">
        <f t="shared" si="7"/>
        <v>0</v>
      </c>
      <c r="H37" s="135">
        <f t="shared" si="7"/>
        <v>1065989.4</v>
      </c>
      <c r="I37" s="135">
        <f t="shared" si="7"/>
        <v>0</v>
      </c>
      <c r="J37" s="135">
        <f t="shared" si="7"/>
        <v>0</v>
      </c>
      <c r="K37" s="135">
        <f t="shared" si="7"/>
        <v>0</v>
      </c>
      <c r="L37" s="135">
        <f t="shared" si="7"/>
        <v>0</v>
      </c>
      <c r="M37" s="135">
        <f t="shared" si="7"/>
        <v>0</v>
      </c>
      <c r="N37" s="135">
        <f t="shared" si="7"/>
        <v>0</v>
      </c>
      <c r="O37" s="183"/>
      <c r="P37" s="183"/>
      <c r="R37" s="135"/>
      <c r="S37" s="156"/>
    </row>
    <row r="38" s="134" customFormat="1" ht="19" hidden="1" customHeight="1" spans="1:19">
      <c r="A38" s="182"/>
      <c r="B38" s="182" t="s">
        <v>26</v>
      </c>
      <c r="C38" s="135">
        <f t="shared" ref="C38:N38" si="8">D29</f>
        <v>689206.6</v>
      </c>
      <c r="D38" s="135">
        <f t="shared" si="8"/>
        <v>469926.9</v>
      </c>
      <c r="E38" s="135">
        <f t="shared" si="8"/>
        <v>2146608.5</v>
      </c>
      <c r="F38" s="135">
        <f t="shared" si="8"/>
        <v>382419.7</v>
      </c>
      <c r="G38" s="135">
        <f t="shared" si="8"/>
        <v>297092</v>
      </c>
      <c r="H38" s="135">
        <f t="shared" si="8"/>
        <v>0</v>
      </c>
      <c r="I38" s="135">
        <f t="shared" si="8"/>
        <v>0</v>
      </c>
      <c r="J38" s="135">
        <f t="shared" si="8"/>
        <v>0</v>
      </c>
      <c r="K38" s="135">
        <f t="shared" si="8"/>
        <v>0</v>
      </c>
      <c r="L38" s="135">
        <f t="shared" si="8"/>
        <v>0</v>
      </c>
      <c r="M38" s="135">
        <f t="shared" si="8"/>
        <v>0</v>
      </c>
      <c r="N38" s="135">
        <f t="shared" si="8"/>
        <v>0</v>
      </c>
      <c r="O38" s="183"/>
      <c r="P38" s="183"/>
      <c r="Q38" s="134"/>
      <c r="R38" s="135"/>
      <c r="S38" s="156"/>
    </row>
    <row r="39" s="134" customFormat="1" ht="19" hidden="1" customHeight="1" spans="1:19">
      <c r="A39" s="182"/>
      <c r="B39" s="182" t="s">
        <v>27</v>
      </c>
      <c r="C39" s="135">
        <f t="shared" ref="C39:N39" si="9">D32</f>
        <v>0</v>
      </c>
      <c r="D39" s="135">
        <f t="shared" si="9"/>
        <v>0</v>
      </c>
      <c r="E39" s="135">
        <f t="shared" si="9"/>
        <v>800</v>
      </c>
      <c r="F39" s="135">
        <f t="shared" si="9"/>
        <v>0</v>
      </c>
      <c r="G39" s="135">
        <f t="shared" si="9"/>
        <v>0</v>
      </c>
      <c r="H39" s="135">
        <f t="shared" si="9"/>
        <v>0</v>
      </c>
      <c r="I39" s="135">
        <f t="shared" si="9"/>
        <v>0</v>
      </c>
      <c r="J39" s="135">
        <f t="shared" si="9"/>
        <v>0</v>
      </c>
      <c r="K39" s="135">
        <f t="shared" si="9"/>
        <v>0</v>
      </c>
      <c r="L39" s="135">
        <f t="shared" si="9"/>
        <v>0</v>
      </c>
      <c r="M39" s="135">
        <f t="shared" si="9"/>
        <v>0</v>
      </c>
      <c r="N39" s="135">
        <f t="shared" si="9"/>
        <v>0</v>
      </c>
      <c r="O39" s="183"/>
      <c r="P39" s="183"/>
      <c r="Q39" s="134"/>
      <c r="R39" s="135"/>
      <c r="S39" s="156"/>
    </row>
    <row r="40" s="134" customFormat="1" ht="19" hidden="1" customHeight="1" spans="1:19">
      <c r="A40" s="182"/>
      <c r="B40" s="182">
        <v>1</v>
      </c>
      <c r="C40" s="135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34"/>
      <c r="R40" s="135"/>
      <c r="S40" s="156"/>
    </row>
    <row r="41" s="134" customFormat="1" ht="19" hidden="1" customHeight="1" spans="1:19">
      <c r="A41" s="182"/>
      <c r="B41" s="182" t="s">
        <v>23</v>
      </c>
      <c r="C41" s="135" t="s">
        <v>5</v>
      </c>
      <c r="D41" s="183" t="s">
        <v>6</v>
      </c>
      <c r="E41" s="183" t="s">
        <v>7</v>
      </c>
      <c r="F41" s="183" t="s">
        <v>8</v>
      </c>
      <c r="G41" s="183" t="s">
        <v>9</v>
      </c>
      <c r="H41" s="183" t="s">
        <v>10</v>
      </c>
      <c r="I41" s="183" t="s">
        <v>11</v>
      </c>
      <c r="J41" s="183" t="s">
        <v>12</v>
      </c>
      <c r="K41" s="183" t="s">
        <v>13</v>
      </c>
      <c r="L41" s="183" t="s">
        <v>14</v>
      </c>
      <c r="M41" s="183" t="s">
        <v>15</v>
      </c>
      <c r="N41" s="183" t="s">
        <v>16</v>
      </c>
      <c r="O41" s="183"/>
      <c r="P41" s="183"/>
      <c r="Q41" s="134"/>
      <c r="R41" s="135"/>
      <c r="S41" s="156"/>
    </row>
    <row r="42" s="134" customFormat="1" ht="19" hidden="1" customHeight="1" spans="1:19">
      <c r="A42" s="182"/>
      <c r="B42" s="182" t="str">
        <f t="array" ref="B42">INDEX(B36:B39,$B$40)</f>
        <v>赵云浩</v>
      </c>
      <c r="C42" s="134">
        <f t="array" ref="C42:N42">_xlfn._xlws.FILTER(C36:N39,B36:B39=B42)</f>
        <v>292281.8</v>
      </c>
      <c r="D42" s="134">
        <v>436605.2</v>
      </c>
      <c r="E42" s="134">
        <v>594079.1</v>
      </c>
      <c r="F42" s="134">
        <v>532998.3</v>
      </c>
      <c r="G42" s="134">
        <v>286693</v>
      </c>
      <c r="H42" s="134">
        <v>671146.8</v>
      </c>
      <c r="I42" s="134">
        <v>0</v>
      </c>
      <c r="J42" s="134">
        <v>0</v>
      </c>
      <c r="K42" s="134">
        <v>0</v>
      </c>
      <c r="L42" s="134">
        <v>0</v>
      </c>
      <c r="M42" s="134">
        <v>0</v>
      </c>
      <c r="N42" s="134">
        <v>0</v>
      </c>
      <c r="P42" s="183"/>
      <c r="Q42" s="134"/>
      <c r="R42" s="135"/>
      <c r="S42" s="156"/>
    </row>
    <row r="43" s="134" customFormat="1" ht="19" customHeight="1" spans="1:19">
      <c r="A43" s="182"/>
      <c r="B43" s="182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83"/>
      <c r="Q43" s="134"/>
      <c r="R43" s="135"/>
      <c r="S43" s="156"/>
    </row>
    <row r="44" customHeight="1" spans="1:19">
      <c r="B44" s="182"/>
      <c r="F44" s="156"/>
      <c r="I44" s="156"/>
      <c r="J44" s="135"/>
      <c r="K44" s="136"/>
      <c r="L44" s="156"/>
      <c r="O44" s="156"/>
      <c r="S44" s="156"/>
    </row>
    <row r="45" ht="32" customHeight="1" spans="1:19">
      <c r="B45" s="182"/>
      <c r="F45" s="156"/>
      <c r="I45" s="156"/>
      <c r="J45" s="135"/>
      <c r="K45" s="136"/>
      <c r="L45" s="156"/>
      <c r="O45" s="156"/>
      <c r="S45" s="156"/>
    </row>
    <row r="46" ht="32" customHeight="1" spans="1:19">
      <c r="B46" s="182"/>
      <c r="F46" s="156"/>
      <c r="I46" s="156"/>
      <c r="J46" s="135"/>
      <c r="K46" s="136"/>
      <c r="L46" s="156"/>
      <c r="O46" s="156"/>
      <c r="S46" s="156"/>
    </row>
    <row r="47" ht="32" customHeight="1" spans="1:19">
      <c r="B47" s="182"/>
      <c r="F47" s="156"/>
      <c r="I47" s="156"/>
      <c r="J47" s="135"/>
      <c r="K47" s="136"/>
      <c r="L47" s="156"/>
      <c r="O47" s="156"/>
      <c r="S47" s="156"/>
    </row>
    <row r="48" ht="32" customHeight="1" spans="1:19">
      <c r="B48" s="182"/>
      <c r="F48" s="156"/>
      <c r="I48" s="156"/>
      <c r="J48" s="135"/>
      <c r="K48" s="136"/>
      <c r="L48" s="156"/>
      <c r="O48" s="156"/>
      <c r="S48" s="156"/>
    </row>
    <row r="49" ht="32" customHeight="1" spans="2:19">
      <c r="B49" s="182"/>
      <c r="F49" s="156"/>
      <c r="I49" s="156"/>
      <c r="J49" s="135"/>
      <c r="K49" s="136"/>
      <c r="L49" s="156"/>
      <c r="O49" s="156"/>
      <c r="S49" s="156"/>
    </row>
    <row r="50" ht="32" customHeight="1" spans="2:19">
      <c r="B50" s="182"/>
      <c r="F50" s="156"/>
      <c r="I50" s="156"/>
      <c r="J50" s="135"/>
      <c r="K50" s="136"/>
      <c r="L50" s="156"/>
      <c r="O50" s="156"/>
      <c r="S50" s="156"/>
    </row>
    <row r="51" ht="32" customHeight="1"/>
    <row r="52" ht="32" customHeight="1"/>
    <row r="53" ht="44" customHeight="1"/>
    <row r="54" ht="18" customHeight="1" spans="2:19">
      <c r="C54" s="135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</row>
    <row r="55" ht="18" customHeight="1" spans="2:19">
      <c r="C55" s="135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</row>
    <row r="56" ht="18" customHeight="1" spans="2:19">
      <c r="C56" s="135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</row>
    <row r="57" ht="18" customHeight="1" spans="2:19">
      <c r="C57" s="135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</row>
    <row r="58" ht="18" customHeight="1" spans="2:19">
      <c r="C58" s="135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</row>
    <row r="59" ht="18" customHeight="1" spans="2:19">
      <c r="C59" s="135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</row>
    <row r="60" ht="18" customHeight="1" spans="2:19">
      <c r="C60" s="135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</row>
    <row r="61" ht="18" customHeight="1" spans="2:19">
      <c r="C61" s="135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</row>
    <row r="62" ht="18" customHeight="1" spans="2:19">
      <c r="C62" s="135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</row>
    <row r="63" ht="18" customHeight="1" spans="2:19">
      <c r="C63" s="135"/>
      <c r="D63" s="183"/>
      <c r="E63" s="183"/>
      <c r="F63" s="183"/>
      <c r="G63" s="183"/>
      <c r="H63" s="183"/>
      <c r="I63" s="183"/>
      <c r="J63" s="183"/>
      <c r="K63" s="183"/>
      <c r="L63" s="183"/>
      <c r="M63" s="183"/>
      <c r="N63" s="183"/>
      <c r="O63" s="183"/>
      <c r="P63" s="183"/>
    </row>
    <row r="64" ht="18" customHeight="1" spans="2:19">
      <c r="C64" s="135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</row>
    <row r="65" ht="18" customHeight="1" spans="3:16">
      <c r="C65" s="135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</row>
    <row r="67" ht="120" customHeight="1"/>
  </sheetData>
  <autoFilter xmlns:etc="http://www.wps.cn/officeDocument/2017/etCustomData" ref="A21:AD33" etc:filterBottomFollowUsedRange="0">
    <extLst/>
  </autoFilter>
  <mergeCells count="11">
    <mergeCell ref="A1:P1"/>
    <mergeCell ref="A2:P2"/>
    <mergeCell ref="A3:E3"/>
    <mergeCell ref="A4:B4"/>
    <mergeCell ref="A20:E20"/>
    <mergeCell ref="A21:B21"/>
    <mergeCell ref="A22:B24"/>
    <mergeCell ref="A25:B27"/>
    <mergeCell ref="A31:B33"/>
    <mergeCell ref="A5:B7"/>
    <mergeCell ref="A28:B30"/>
  </mergeCells>
  <conditionalFormatting sqref="N27">
    <cfRule type="cellIs" dxfId="0" priority="1" operator="greaterThanOrEqual">
      <formula>1</formula>
    </cfRule>
  </conditionalFormatting>
  <conditionalFormatting sqref="F44:F50">
    <cfRule type="cellIs" dxfId="1" priority="31" operator="greaterThanOrEqual">
      <formula>1</formula>
    </cfRule>
  </conditionalFormatting>
  <conditionalFormatting sqref="I44:I50">
    <cfRule type="cellIs" dxfId="1" priority="30" operator="greaterThanOrEqual">
      <formula>1</formula>
    </cfRule>
  </conditionalFormatting>
  <conditionalFormatting sqref="N23:N26">
    <cfRule type="cellIs" dxfId="0" priority="15" operator="greaterThanOrEqual">
      <formula>1</formula>
    </cfRule>
  </conditionalFormatting>
  <conditionalFormatting sqref="N29:N30">
    <cfRule type="cellIs" dxfId="0" priority="13" operator="greaterThanOrEqual">
      <formula>1</formula>
    </cfRule>
  </conditionalFormatting>
  <conditionalFormatting sqref="N32:N34">
    <cfRule type="cellIs" dxfId="0" priority="11" operator="greaterThanOrEqual">
      <formula>1</formula>
    </cfRule>
  </conditionalFormatting>
  <conditionalFormatting sqref="N54:N65">
    <cfRule type="cellIs" dxfId="0" priority="7" operator="greaterThanOrEqual">
      <formula>1</formula>
    </cfRule>
  </conditionalFormatting>
  <conditionalFormatting sqref="S1:S4 R6:R17 S18:S20 S22:S200">
    <cfRule type="cellIs" dxfId="0" priority="23" operator="greaterThanOrEqual">
      <formula>0.7</formula>
    </cfRule>
  </conditionalFormatting>
  <conditionalFormatting sqref="K6 E7 H7 K7 E8 H8 K8 E9:E11 H9:H11 K9:K11 E12:E17 H12:H17 K12:K17 F18 I18 L18">
    <cfRule type="cellIs" dxfId="0" priority="28" operator="greaterThanOrEqual">
      <formula>1</formula>
    </cfRule>
  </conditionalFormatting>
  <conditionalFormatting sqref="N6:N17 O18">
    <cfRule type="cellIs" dxfId="0" priority="27" operator="greaterThanOrEqual">
      <formula>1</formula>
    </cfRule>
  </conditionalFormatting>
  <conditionalFormatting sqref="K23 E24 H24 K24 E25 H25 K25 E26 H26 K26 E27">
    <cfRule type="cellIs" dxfId="0" priority="16" operator="greaterThanOrEqual">
      <formula>1</formula>
    </cfRule>
  </conditionalFormatting>
  <conditionalFormatting sqref="H27 K27">
    <cfRule type="cellIs" dxfId="0" priority="2" operator="greaterThanOrEqual">
      <formula>1</formula>
    </cfRule>
  </conditionalFormatting>
  <conditionalFormatting sqref="K29 E30 H30 K30">
    <cfRule type="cellIs" dxfId="0" priority="14" operator="greaterThanOrEqual">
      <formula>1</formula>
    </cfRule>
  </conditionalFormatting>
  <conditionalFormatting sqref="H32 K32 E33 H33 K33 E34 H34 K34">
    <cfRule type="cellIs" dxfId="0" priority="12" operator="greaterThanOrEqual">
      <formula>1</formula>
    </cfRule>
  </conditionalFormatting>
  <conditionalFormatting sqref="F44:F46 I44:I46 L44:L46 O44:O46 F47:F48 I47:I48 L47:L48 O47:O48 F49:F50 I49:I50 L49:L50 O49:O50">
    <cfRule type="cellIs" dxfId="0" priority="29" operator="greaterThanOrEqual">
      <formula>1</formula>
    </cfRule>
  </conditionalFormatting>
  <conditionalFormatting sqref="L44:L46 O44:O46 L47:L48 O47:O48 L49:L50 O49:O50">
    <cfRule type="cellIs" dxfId="1" priority="32" operator="greaterThanOrEqual">
      <formula>1</formula>
    </cfRule>
  </conditionalFormatting>
  <conditionalFormatting sqref="E54:E55 H54:H55 K54:K55 E56:E61 H56:H61 K56:K61 E62 H62 K62 E63:E65 H63:H65 K63:K65">
    <cfRule type="cellIs" dxfId="0" priority="8" operator="greaterThanOrEqual">
      <formula>1</formula>
    </cfRule>
  </conditionalFormatting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407A8"/>
    <outlinePr summaryBelow="0" summaryRight="0"/>
  </sheetPr>
  <dimension ref="A1:I7"/>
  <sheetViews>
    <sheetView showGridLines="0" zoomScale="80" zoomScaleNormal="80" workbookViewId="0">
      <selection activeCell="A1" sqref="A1:F1"/>
    </sheetView>
  </sheetViews>
  <sheetFormatPr defaultColWidth="8.66666666666667" defaultRowHeight="16.5" customHeight="1" outlineLevelRow="6"/>
  <cols>
    <col min="1" max="1" width="15.6666666666667" style="119" customWidth="1"/>
    <col min="2" max="2" width="15.3333333333333" style="119" customWidth="1"/>
    <col min="3" max="3" width="21" style="119" customWidth="1"/>
    <col min="4" max="14" width="16.1666666666667" style="119" customWidth="1"/>
    <col min="15" max="40" width="12.1666666666667" style="120" customWidth="1"/>
  </cols>
  <sheetData>
    <row r="1" ht="32" customHeight="1" spans="1:9">
      <c r="A1" s="121" t="s">
        <v>28</v>
      </c>
      <c r="B1" s="121"/>
      <c r="C1" s="121"/>
      <c r="D1" s="121"/>
      <c r="E1" s="121"/>
      <c r="F1" s="121"/>
    </row>
    <row r="2" ht="38" customHeight="1" spans="1:9">
      <c r="A2" s="122" t="s">
        <v>3</v>
      </c>
      <c r="B2" s="123" t="s">
        <v>29</v>
      </c>
      <c r="C2" s="124" t="s">
        <v>30</v>
      </c>
      <c r="D2" s="124"/>
      <c r="E2" s="124"/>
      <c r="F2" s="124"/>
      <c r="G2" s="124"/>
      <c r="H2" s="124"/>
      <c r="I2" s="124"/>
    </row>
    <row r="3" ht="76" customHeight="1" spans="1:9">
      <c r="A3" s="125"/>
      <c r="B3" s="123"/>
      <c r="C3" s="126" t="s">
        <v>31</v>
      </c>
      <c r="D3" s="126" t="s">
        <v>32</v>
      </c>
      <c r="E3" s="126"/>
      <c r="F3" s="126"/>
      <c r="G3" s="126"/>
      <c r="H3" s="126" t="s">
        <v>33</v>
      </c>
      <c r="I3" s="126"/>
    </row>
    <row r="4" ht="41" customHeight="1" spans="1:9">
      <c r="A4" s="125"/>
      <c r="B4" s="123"/>
      <c r="C4" s="126"/>
      <c r="D4" s="126" t="s">
        <v>34</v>
      </c>
      <c r="E4" s="126" t="s">
        <v>35</v>
      </c>
      <c r="F4" s="126" t="s">
        <v>36</v>
      </c>
      <c r="G4" s="126" t="s">
        <v>37</v>
      </c>
      <c r="H4" s="126" t="s">
        <v>38</v>
      </c>
      <c r="I4" s="126" t="s">
        <v>39</v>
      </c>
    </row>
    <row r="5" ht="25" customHeight="1" spans="1:9">
      <c r="A5" s="127" t="s">
        <v>40</v>
      </c>
      <c r="B5" s="128" t="s">
        <v>25</v>
      </c>
      <c r="C5" s="129">
        <v>1</v>
      </c>
      <c r="D5" s="129">
        <v>16</v>
      </c>
      <c r="E5" s="129">
        <v>2</v>
      </c>
      <c r="F5" s="129">
        <v>0</v>
      </c>
      <c r="G5" s="130">
        <f>F5/D5</f>
        <v>0</v>
      </c>
      <c r="H5" s="129">
        <v>34</v>
      </c>
      <c r="I5" s="129">
        <v>1065989.4</v>
      </c>
    </row>
    <row r="6" ht="25" customHeight="1" spans="1:9">
      <c r="A6" s="127"/>
      <c r="B6" s="128" t="s">
        <v>24</v>
      </c>
      <c r="C6" s="129">
        <v>39</v>
      </c>
      <c r="D6" s="129">
        <v>21</v>
      </c>
      <c r="E6" s="129">
        <v>1</v>
      </c>
      <c r="F6" s="129">
        <v>17</v>
      </c>
      <c r="G6" s="130">
        <f>F6/D6</f>
        <v>0.80952380952381</v>
      </c>
      <c r="H6" s="129">
        <v>33</v>
      </c>
      <c r="I6" s="129">
        <v>671146.8</v>
      </c>
    </row>
    <row r="7" ht="29" customHeight="1" spans="1:9">
      <c r="A7" s="131" t="s">
        <v>41</v>
      </c>
      <c r="B7" s="131"/>
      <c r="C7" s="131">
        <f>SUM(C5:C6)</f>
        <v>40</v>
      </c>
      <c r="D7" s="131">
        <f>SUM(D5:D6)</f>
        <v>37</v>
      </c>
      <c r="E7" s="131">
        <f>SUM(E5:E6)</f>
        <v>3</v>
      </c>
      <c r="F7" s="131">
        <f>SUM(F5:F6)</f>
        <v>17</v>
      </c>
      <c r="G7" s="132">
        <f>F7/D7</f>
        <v>0.459459459459459</v>
      </c>
      <c r="H7" s="131">
        <f>SUM(H5:H6)</f>
        <v>67</v>
      </c>
      <c r="I7" s="131">
        <f>SUM(I5:I6)</f>
        <v>1737136.2</v>
      </c>
    </row>
  </sheetData>
  <mergeCells count="9">
    <mergeCell ref="A1:F1"/>
    <mergeCell ref="C2:I2"/>
    <mergeCell ref="D3:G3"/>
    <mergeCell ref="H3:I3"/>
    <mergeCell ref="A7:B7"/>
    <mergeCell ref="A2:A4"/>
    <mergeCell ref="A5:A6"/>
    <mergeCell ref="B2:B4"/>
    <mergeCell ref="C3:C4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6C0D"/>
    <outlinePr summaryBelow="0" summaryRight="0"/>
  </sheetPr>
  <dimension ref="A1:AD101"/>
  <sheetViews>
    <sheetView showGridLines="0" zoomScale="90" zoomScaleNormal="90" workbookViewId="0">
      <selection activeCell="A1" sqref="A1"/>
    </sheetView>
  </sheetViews>
  <sheetFormatPr defaultColWidth="9" defaultRowHeight="18" customHeight="1"/>
  <cols>
    <col min="1" max="1" width="20.6666666666667" style="27" customWidth="1"/>
    <col min="2" max="3" width="12.6666666666667" style="27"/>
    <col min="4" max="4" width="13.6666666666667" style="27"/>
    <col min="5" max="5" width="15" style="27" customWidth="1"/>
    <col min="6" max="8" width="12.8333333333333" style="27"/>
    <col min="9" max="9" width="13.1666666666667" style="27" customWidth="1"/>
    <col min="10" max="10" width="12.1666666666667" style="27" customWidth="1"/>
    <col min="11" max="11" width="14.5" style="27" customWidth="1"/>
    <col min="12" max="12" width="15.3333333333333" style="27" customWidth="1"/>
    <col min="13" max="13" width="15.5" style="27" customWidth="1"/>
    <col min="14" max="14" width="17.1666666666667" style="27" customWidth="1"/>
    <col min="15" max="15" width="14" style="57" customWidth="1"/>
    <col min="16" max="16" width="14.6666666666667" style="58" customWidth="1"/>
    <col min="17" max="17" width="15.5" style="58" customWidth="1"/>
    <col min="18" max="20" width="12.6666666666667" style="27"/>
    <col min="21" max="21" width="13.6666666666667" style="27"/>
    <col min="22" max="23" width="8.5" style="27" customWidth="1"/>
    <col min="24" max="24" width="10.5" style="27" customWidth="1"/>
    <col min="25" max="26" width="10.3333333333333" style="27"/>
    <col min="27" max="28" width="11.5" style="27"/>
    <col min="29" max="40" width="9" style="27"/>
  </cols>
  <sheetData>
    <row r="1" ht="3" customHeight="1"/>
    <row r="2" s="27" customFormat="1" ht="6" customHeight="1" spans="1:30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1"/>
      <c r="P2" s="58"/>
      <c r="Q2" s="58"/>
    </row>
    <row r="3" ht="36" customHeight="1" spans="1:30">
      <c r="A3" s="62" t="s">
        <v>42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ht="29" customHeight="1" spans="1:30">
      <c r="A4" s="63" t="s">
        <v>43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P4" s="58">
        <v>51</v>
      </c>
    </row>
    <row r="5" customHeight="1" spans="1:30">
      <c r="A5" s="64" t="s">
        <v>18</v>
      </c>
      <c r="B5" s="64" t="s">
        <v>5</v>
      </c>
      <c r="C5" s="64" t="s">
        <v>6</v>
      </c>
      <c r="D5" s="64" t="s">
        <v>7</v>
      </c>
      <c r="E5" s="64" t="s">
        <v>8</v>
      </c>
      <c r="F5" s="64" t="s">
        <v>9</v>
      </c>
      <c r="G5" s="64" t="s">
        <v>10</v>
      </c>
      <c r="H5" s="64" t="s">
        <v>11</v>
      </c>
      <c r="I5" s="64" t="s">
        <v>12</v>
      </c>
      <c r="J5" s="64" t="s">
        <v>13</v>
      </c>
      <c r="K5" s="64" t="s">
        <v>14</v>
      </c>
      <c r="L5" s="64" t="s">
        <v>15</v>
      </c>
      <c r="M5" s="64" t="s">
        <v>16</v>
      </c>
      <c r="N5" s="64" t="s">
        <v>41</v>
      </c>
      <c r="O5" s="65" t="s">
        <v>44</v>
      </c>
      <c r="P5" s="65" t="s">
        <v>45</v>
      </c>
      <c r="X5" s="58" t="s">
        <v>12</v>
      </c>
    </row>
    <row r="6" ht="19" customHeight="1" spans="1:30">
      <c r="A6" s="66" t="s">
        <v>46</v>
      </c>
      <c r="B6" s="66">
        <f>B10+B12+B16</f>
        <v>46</v>
      </c>
      <c r="C6" s="66">
        <f>C10+C12+C16</f>
        <v>24</v>
      </c>
      <c r="D6" s="66">
        <f>D10+D12+D16</f>
        <v>56</v>
      </c>
      <c r="E6" s="66">
        <f>E10+E12+E16</f>
        <v>65</v>
      </c>
      <c r="F6" s="66">
        <v>37</v>
      </c>
      <c r="G6" s="66">
        <f t="shared" ref="G6:M6" si="0">G10+G12+G16</f>
        <v>22</v>
      </c>
      <c r="H6" s="66">
        <f t="shared" si="0"/>
        <v>0</v>
      </c>
      <c r="I6" s="66">
        <f t="shared" si="0"/>
        <v>0</v>
      </c>
      <c r="J6" s="66">
        <f t="shared" si="0"/>
        <v>0</v>
      </c>
      <c r="K6" s="66">
        <f t="shared" si="0"/>
        <v>0</v>
      </c>
      <c r="L6" s="66">
        <f t="shared" si="0"/>
        <v>0</v>
      </c>
      <c r="M6" s="66">
        <f t="shared" si="0"/>
        <v>0</v>
      </c>
      <c r="N6" s="66">
        <f>SUM(B6:M6)</f>
        <v>250</v>
      </c>
      <c r="O6" s="67">
        <f>(G6-G7)/G7</f>
        <v>-0.185185185185185</v>
      </c>
      <c r="P6" s="67">
        <f>(G6-F6)/F6</f>
        <v>-0.405405405405405</v>
      </c>
    </row>
    <row r="7" ht="20" customHeight="1" spans="1:30">
      <c r="A7" s="44" t="s">
        <v>47</v>
      </c>
      <c r="B7" s="44">
        <v>36</v>
      </c>
      <c r="C7" s="44">
        <v>46</v>
      </c>
      <c r="D7" s="44">
        <v>41</v>
      </c>
      <c r="E7" s="44">
        <v>38</v>
      </c>
      <c r="F7" s="44">
        <v>36</v>
      </c>
      <c r="G7" s="44">
        <v>27</v>
      </c>
      <c r="H7" s="44">
        <v>60</v>
      </c>
      <c r="I7" s="44">
        <v>57</v>
      </c>
      <c r="J7" s="44">
        <v>55</v>
      </c>
      <c r="K7" s="44">
        <v>40</v>
      </c>
      <c r="L7" s="44">
        <v>45</v>
      </c>
      <c r="M7" s="44">
        <v>51</v>
      </c>
      <c r="N7" s="44">
        <f>SUM(B7:M7)</f>
        <v>532</v>
      </c>
      <c r="O7" s="68"/>
      <c r="P7" s="69"/>
    </row>
    <row r="8" s="56" customFormat="1" ht="20" customHeight="1" spans="1:30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70"/>
      <c r="P8" s="71"/>
      <c r="Q8" s="58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 s="56" customFormat="1" ht="20" hidden="1" customHeight="1" spans="1:30">
      <c r="A9" s="27" t="s">
        <v>48</v>
      </c>
      <c r="B9" s="27" t="s">
        <v>5</v>
      </c>
      <c r="C9" s="27" t="s">
        <v>6</v>
      </c>
      <c r="D9" s="27" t="s">
        <v>7</v>
      </c>
      <c r="E9" s="27" t="s">
        <v>8</v>
      </c>
      <c r="F9" s="27" t="s">
        <v>9</v>
      </c>
      <c r="G9" s="27" t="s">
        <v>10</v>
      </c>
      <c r="H9" s="27" t="s">
        <v>11</v>
      </c>
      <c r="I9" s="27" t="s">
        <v>12</v>
      </c>
      <c r="J9" s="27" t="s">
        <v>13</v>
      </c>
      <c r="K9" s="27" t="s">
        <v>14</v>
      </c>
      <c r="L9" s="27" t="s">
        <v>15</v>
      </c>
      <c r="M9" s="27" t="s">
        <v>16</v>
      </c>
      <c r="N9" s="27"/>
      <c r="O9" s="70"/>
      <c r="P9" s="71"/>
      <c r="Q9" s="58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="56" customFormat="1" ht="20" hidden="1" customHeight="1" spans="1:30">
      <c r="A10" s="27" t="s">
        <v>49</v>
      </c>
      <c r="B10" s="27">
        <v>19</v>
      </c>
      <c r="C10" s="27">
        <v>14</v>
      </c>
      <c r="D10" s="27">
        <v>27</v>
      </c>
      <c r="E10" s="27">
        <v>19</v>
      </c>
      <c r="F10" s="27">
        <v>20</v>
      </c>
      <c r="G10" s="27">
        <v>21</v>
      </c>
      <c r="H10" s="27"/>
      <c r="I10" s="27"/>
      <c r="J10" s="27"/>
      <c r="K10" s="27"/>
      <c r="L10" s="27"/>
      <c r="M10" s="27"/>
      <c r="N10" s="27"/>
      <c r="O10" s="70"/>
      <c r="P10" s="71"/>
      <c r="Q10" s="58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="56" customFormat="1" ht="20" hidden="1" customHeight="1" spans="1:30">
      <c r="A11" s="27" t="s">
        <v>50</v>
      </c>
      <c r="B11" s="27"/>
      <c r="C11" s="27"/>
      <c r="D11" s="27"/>
      <c r="E11" s="27"/>
      <c r="F11" s="27"/>
      <c r="G11" s="27">
        <v>16</v>
      </c>
      <c r="H11" s="27"/>
      <c r="I11" s="27"/>
      <c r="J11" s="27"/>
      <c r="K11" s="27"/>
      <c r="L11" s="27"/>
      <c r="M11" s="27"/>
      <c r="N11" s="27"/>
      <c r="O11" s="70"/>
      <c r="P11" s="71"/>
      <c r="Q11" s="58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 s="56" customFormat="1" ht="20" hidden="1" customHeight="1" spans="1:30">
      <c r="A12" s="27" t="s">
        <v>51</v>
      </c>
      <c r="B12" s="27">
        <v>26</v>
      </c>
      <c r="C12" s="27">
        <v>10</v>
      </c>
      <c r="D12" s="27">
        <v>29</v>
      </c>
      <c r="E12" s="27">
        <v>45</v>
      </c>
      <c r="F12" s="27">
        <v>17</v>
      </c>
      <c r="G12" s="27"/>
      <c r="H12" s="27"/>
      <c r="I12" s="27"/>
      <c r="J12" s="27"/>
      <c r="K12" s="27"/>
      <c r="L12" s="27"/>
      <c r="M12" s="27"/>
      <c r="N12" s="27"/>
      <c r="O12" s="70"/>
      <c r="P12" s="71"/>
      <c r="Q12" s="58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="56" customFormat="1" ht="20" hidden="1" customHeight="1" spans="1:30">
      <c r="A13" s="27" t="s">
        <v>52</v>
      </c>
      <c r="B13" s="27">
        <v>23</v>
      </c>
      <c r="C13" s="27">
        <v>27</v>
      </c>
      <c r="D13" s="27">
        <v>27</v>
      </c>
      <c r="E13" s="27">
        <v>29</v>
      </c>
      <c r="F13" s="27">
        <v>20</v>
      </c>
      <c r="G13" s="27">
        <v>17</v>
      </c>
      <c r="H13" s="27">
        <v>20</v>
      </c>
      <c r="I13" s="27">
        <v>20</v>
      </c>
      <c r="J13" s="27">
        <v>23</v>
      </c>
      <c r="K13" s="27">
        <v>16</v>
      </c>
      <c r="L13" s="27">
        <v>19</v>
      </c>
      <c r="M13" s="27">
        <v>27</v>
      </c>
      <c r="N13" s="27"/>
      <c r="O13" s="70"/>
      <c r="P13" s="71"/>
      <c r="Q13" s="58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="56" customFormat="1" ht="20" hidden="1" customHeight="1" spans="1:30">
      <c r="A14" s="27" t="s">
        <v>53</v>
      </c>
      <c r="B14" s="27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/>
      <c r="O14" s="70"/>
      <c r="P14" s="71"/>
      <c r="Q14" s="58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="56" customFormat="1" ht="20" hidden="1" customHeight="1" spans="1:30">
      <c r="A15" s="27" t="s">
        <v>54</v>
      </c>
      <c r="B15" s="27"/>
      <c r="C15" s="27"/>
      <c r="D15" s="27"/>
      <c r="E15" s="27"/>
      <c r="F15" s="27">
        <v>8</v>
      </c>
      <c r="G15" s="27">
        <v>9</v>
      </c>
      <c r="H15" s="27">
        <v>37</v>
      </c>
      <c r="I15" s="27">
        <v>37</v>
      </c>
      <c r="J15" s="27">
        <v>30</v>
      </c>
      <c r="K15" s="27">
        <v>24</v>
      </c>
      <c r="L15" s="27">
        <v>26</v>
      </c>
      <c r="M15" s="27">
        <v>24</v>
      </c>
      <c r="N15" s="27"/>
      <c r="O15" s="70"/>
      <c r="P15" s="71"/>
      <c r="Q15" s="58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="56" customFormat="1" ht="20" hidden="1" customHeight="1" spans="1:30">
      <c r="A16" s="27" t="s">
        <v>55</v>
      </c>
      <c r="B16" s="27">
        <v>1</v>
      </c>
      <c r="C16" s="27"/>
      <c r="D16" s="27"/>
      <c r="E16" s="27">
        <v>1</v>
      </c>
      <c r="F16" s="27"/>
      <c r="G16" s="27">
        <v>1</v>
      </c>
      <c r="H16" s="27"/>
      <c r="I16" s="27"/>
      <c r="J16" s="27"/>
      <c r="K16" s="27"/>
      <c r="L16" s="27"/>
      <c r="M16" s="27"/>
      <c r="N16" s="27"/>
      <c r="O16" s="70"/>
      <c r="P16" s="71"/>
      <c r="Q16" s="58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="56" customFormat="1" ht="20" hidden="1" customHeight="1" spans="1:30">
      <c r="A17" s="27" t="s">
        <v>27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70"/>
      <c r="P17" s="71"/>
      <c r="Q17" s="58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="56" customFormat="1" ht="20" hidden="1" customHeight="1" spans="1:30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70"/>
      <c r="P18" s="71"/>
      <c r="Q18" s="58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="56" customFormat="1" ht="20" hidden="1" customHeight="1" spans="1:30">
      <c r="A19" s="27" t="s">
        <v>56</v>
      </c>
      <c r="B19" s="27" t="s">
        <v>5</v>
      </c>
      <c r="C19" s="27" t="s">
        <v>6</v>
      </c>
      <c r="D19" s="27" t="s">
        <v>7</v>
      </c>
      <c r="E19" s="27" t="s">
        <v>8</v>
      </c>
      <c r="F19" s="27" t="s">
        <v>9</v>
      </c>
      <c r="G19" s="27" t="s">
        <v>10</v>
      </c>
      <c r="H19" s="27" t="s">
        <v>11</v>
      </c>
      <c r="I19" s="27" t="s">
        <v>12</v>
      </c>
      <c r="J19" s="27" t="s">
        <v>13</v>
      </c>
      <c r="K19" s="27" t="s">
        <v>14</v>
      </c>
      <c r="L19" s="27" t="s">
        <v>15</v>
      </c>
      <c r="M19" s="27" t="s">
        <v>16</v>
      </c>
      <c r="N19" s="27"/>
      <c r="O19" s="70"/>
      <c r="P19" s="71"/>
      <c r="Q19" s="58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 s="56" customFormat="1" ht="20" hidden="1" customHeight="1" spans="1:30">
      <c r="A20" s="27" t="s">
        <v>57</v>
      </c>
      <c r="B20" s="27">
        <f t="array" ref="B20:M20">_xlfn._xlws.FILTER(B10:M15,A10:A15=Q28)</f>
        <v>19</v>
      </c>
      <c r="C20" s="27">
        <v>14</v>
      </c>
      <c r="D20" s="27">
        <v>27</v>
      </c>
      <c r="E20" s="27">
        <v>19</v>
      </c>
      <c r="F20" s="27">
        <v>20</v>
      </c>
      <c r="G20" s="27">
        <v>21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/>
      <c r="O20" s="70"/>
      <c r="P20" s="71"/>
      <c r="Q20" s="58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="56" customFormat="1" ht="20" hidden="1" customHeight="1" spans="1:30">
      <c r="A21" s="27" t="s">
        <v>58</v>
      </c>
      <c r="B21" s="27">
        <f t="array" ref="B21:M21">_xlfn._xlws.FILTER(B10:M15,A10:A15=Q29)</f>
        <v>23</v>
      </c>
      <c r="C21" s="27">
        <v>27</v>
      </c>
      <c r="D21" s="27">
        <v>27</v>
      </c>
      <c r="E21" s="27">
        <v>29</v>
      </c>
      <c r="F21" s="27">
        <v>20</v>
      </c>
      <c r="G21" s="27">
        <v>17</v>
      </c>
      <c r="H21" s="27">
        <v>20</v>
      </c>
      <c r="I21" s="27">
        <v>20</v>
      </c>
      <c r="J21" s="27">
        <v>23</v>
      </c>
      <c r="K21" s="27">
        <v>16</v>
      </c>
      <c r="L21" s="27">
        <v>19</v>
      </c>
      <c r="M21" s="27">
        <v>27</v>
      </c>
      <c r="N21" s="27"/>
      <c r="O21" s="70"/>
      <c r="P21" s="71"/>
      <c r="Q21" s="58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s="56" customFormat="1" ht="20" hidden="1" customHeight="1" spans="1:30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70"/>
      <c r="P22" s="71"/>
      <c r="Q22" s="58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s="56" customFormat="1" ht="20" hidden="1" customHeight="1" spans="1:30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70"/>
      <c r="P23" s="71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4" s="56" customFormat="1" ht="20" customHeight="1" spans="1:30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70"/>
      <c r="P24" s="71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s="56" customFormat="1" ht="20" customHeight="1" spans="1:30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70"/>
      <c r="P25" s="71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</row>
    <row r="26" s="27" customFormat="1" ht="20" customHeight="1" spans="1:30">
      <c r="O26" s="70"/>
      <c r="P26" s="71"/>
    </row>
    <row r="27" s="27" customFormat="1" ht="20" customHeight="1" spans="1:30">
      <c r="O27" s="70"/>
      <c r="P27" s="71"/>
      <c r="Q27" s="66" t="s">
        <v>59</v>
      </c>
    </row>
    <row r="28" s="27" customFormat="1" ht="20" customHeight="1" spans="1:30">
      <c r="O28" s="70"/>
      <c r="P28" s="71"/>
      <c r="Q28" s="66" t="s">
        <v>49</v>
      </c>
    </row>
    <row r="29" s="27" customFormat="1" ht="20" customHeight="1" spans="1:30">
      <c r="O29" s="70"/>
      <c r="P29" s="71"/>
      <c r="Q29" s="66" t="s">
        <v>52</v>
      </c>
    </row>
    <row r="30" s="27" customFormat="1" ht="20" customHeight="1" spans="1:30">
      <c r="O30" s="70"/>
      <c r="P30" s="71"/>
    </row>
    <row r="31" s="27" customFormat="1" ht="20" customHeight="1" spans="1:30">
      <c r="O31" s="70"/>
      <c r="P31" s="71"/>
    </row>
    <row r="32" s="27" customFormat="1" ht="20" customHeight="1" spans="1:30">
      <c r="O32" s="70"/>
      <c r="P32" s="71"/>
    </row>
    <row r="33" s="27" customFormat="1" ht="20" customHeight="1" spans="1:29">
      <c r="O33" s="70"/>
      <c r="P33" s="71"/>
    </row>
    <row r="34" s="27" customFormat="1" ht="20" customHeight="1" spans="1:29">
      <c r="O34" s="70"/>
      <c r="P34" s="71"/>
    </row>
    <row r="35" s="27" customFormat="1" ht="20" customHeight="1" spans="1:29">
      <c r="O35" s="70"/>
      <c r="P35" s="71"/>
    </row>
    <row r="36" s="27" customFormat="1" ht="20" customHeight="1" spans="1:29">
      <c r="O36" s="70"/>
      <c r="P36" s="71"/>
    </row>
    <row r="37" s="27" customFormat="1" ht="20" customHeight="1" spans="1:29">
      <c r="O37" s="70"/>
      <c r="P37" s="71"/>
      <c r="Q37" s="58"/>
    </row>
    <row r="38" s="27" customFormat="1" ht="20" customHeight="1" spans="1:29">
      <c r="O38" s="70"/>
      <c r="P38" s="71"/>
      <c r="Q38" s="58"/>
    </row>
    <row r="39" s="27" customFormat="1" ht="20" customHeight="1" spans="1:29">
      <c r="O39" s="70"/>
      <c r="P39" s="71"/>
      <c r="Q39" s="58"/>
    </row>
    <row r="40" ht="68" customHeight="1" spans="1:29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</row>
    <row r="41" ht="6" customHeight="1" spans="1:29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</row>
    <row r="42" ht="26" hidden="1" customHeight="1" spans="1:29">
      <c r="A42" s="74" t="s">
        <v>60</v>
      </c>
      <c r="B42" s="74"/>
      <c r="C42" s="74"/>
      <c r="D42" s="74"/>
      <c r="E42" s="74"/>
      <c r="F42" s="72"/>
      <c r="G42" s="72"/>
      <c r="H42" s="72"/>
      <c r="I42" s="72"/>
      <c r="J42" s="72"/>
      <c r="K42" s="72"/>
      <c r="L42" s="72"/>
      <c r="M42" s="72"/>
      <c r="N42" s="72"/>
    </row>
    <row r="43" ht="29" hidden="1" customHeight="1" spans="1:29">
      <c r="A43" s="75" t="s">
        <v>29</v>
      </c>
      <c r="B43" s="76" t="s">
        <v>5</v>
      </c>
      <c r="C43" s="76" t="s">
        <v>6</v>
      </c>
      <c r="D43" s="76" t="s">
        <v>7</v>
      </c>
      <c r="E43" s="76" t="s">
        <v>8</v>
      </c>
      <c r="F43" s="76" t="s">
        <v>9</v>
      </c>
      <c r="G43" s="76" t="s">
        <v>10</v>
      </c>
      <c r="H43" s="76" t="s">
        <v>11</v>
      </c>
      <c r="I43" s="76" t="s">
        <v>12</v>
      </c>
      <c r="J43" s="76" t="s">
        <v>13</v>
      </c>
      <c r="K43" s="76" t="s">
        <v>14</v>
      </c>
      <c r="L43" s="76" t="s">
        <v>15</v>
      </c>
      <c r="M43" s="76" t="s">
        <v>16</v>
      </c>
      <c r="N43" s="75" t="s">
        <v>41</v>
      </c>
      <c r="O43" s="65" t="s">
        <v>44</v>
      </c>
      <c r="P43" s="65" t="s">
        <v>45</v>
      </c>
    </row>
    <row r="44" ht="20" hidden="1" customHeight="1" spans="1:29">
      <c r="A44" s="77" t="s">
        <v>24</v>
      </c>
      <c r="B44" s="66"/>
      <c r="C44" s="78"/>
      <c r="D44" s="78"/>
      <c r="E44" s="79"/>
      <c r="F44" s="79"/>
      <c r="G44" s="79"/>
      <c r="H44" s="79"/>
      <c r="I44" s="79"/>
      <c r="J44" s="79"/>
      <c r="K44" s="77"/>
      <c r="L44" s="77"/>
      <c r="M44" s="77"/>
      <c r="N44" s="66"/>
      <c r="O44" s="80">
        <f>SUM(C44:N44)</f>
        <v>0</v>
      </c>
      <c r="P44" s="67">
        <f>(N44-N45)/N45</f>
        <v>-1</v>
      </c>
      <c r="Q44" s="81"/>
    </row>
    <row r="45" ht="20" hidden="1" customHeight="1" spans="1:29">
      <c r="A45" s="82" t="s">
        <v>61</v>
      </c>
      <c r="B45" s="44">
        <v>30</v>
      </c>
      <c r="C45" s="83">
        <v>52</v>
      </c>
      <c r="D45" s="83">
        <v>66</v>
      </c>
      <c r="E45" s="83">
        <v>54</v>
      </c>
      <c r="F45" s="83">
        <v>58</v>
      </c>
      <c r="G45" s="83">
        <v>52</v>
      </c>
      <c r="H45" s="83">
        <v>63</v>
      </c>
      <c r="I45" s="83">
        <v>45</v>
      </c>
      <c r="J45" s="83">
        <v>28</v>
      </c>
      <c r="K45" s="84">
        <v>39</v>
      </c>
      <c r="L45" s="84">
        <v>40</v>
      </c>
      <c r="M45" s="84">
        <v>51</v>
      </c>
      <c r="N45" s="85">
        <f>SUM(B45:M45)</f>
        <v>578</v>
      </c>
      <c r="O45" s="86"/>
      <c r="P45" s="87"/>
      <c r="Q45" s="81"/>
    </row>
    <row r="46" ht="20" hidden="1" customHeight="1" spans="1:29">
      <c r="A46" s="88" t="s">
        <v>62</v>
      </c>
      <c r="B46" s="66"/>
      <c r="C46" s="79"/>
      <c r="D46" s="79"/>
      <c r="E46" s="79"/>
      <c r="F46" s="79"/>
      <c r="G46" s="79"/>
      <c r="H46" s="79"/>
      <c r="I46" s="79"/>
      <c r="J46" s="79"/>
      <c r="K46" s="77"/>
      <c r="L46" s="77"/>
      <c r="M46" s="77"/>
      <c r="N46" s="89"/>
      <c r="O46" s="80">
        <f>SUM(C46:N46)</f>
        <v>0</v>
      </c>
      <c r="P46" s="90" t="e">
        <f>(N46-N47)/N47</f>
        <v>#DIV/0!</v>
      </c>
      <c r="Q46" s="70"/>
    </row>
    <row r="47" ht="20" hidden="1" customHeight="1" spans="1:29">
      <c r="A47" s="82" t="s">
        <v>63</v>
      </c>
      <c r="B47" s="45">
        <v>45</v>
      </c>
      <c r="C47" s="45">
        <v>28</v>
      </c>
      <c r="D47" s="85">
        <v>39</v>
      </c>
      <c r="E47" s="85">
        <v>40</v>
      </c>
      <c r="F47" s="85">
        <v>51</v>
      </c>
      <c r="G47" s="44">
        <v>30</v>
      </c>
      <c r="H47" s="45">
        <v>52</v>
      </c>
      <c r="I47" s="45">
        <v>66</v>
      </c>
      <c r="J47" s="45">
        <v>54</v>
      </c>
      <c r="K47" s="45">
        <v>58</v>
      </c>
      <c r="L47" s="45">
        <v>52</v>
      </c>
      <c r="M47" s="45">
        <v>28</v>
      </c>
      <c r="N47" s="85"/>
      <c r="O47" s="86"/>
      <c r="P47" s="87"/>
      <c r="Q47" s="81"/>
    </row>
    <row r="48" s="56" customFormat="1" ht="48" customHeight="1" spans="1:29">
      <c r="A48" s="91"/>
      <c r="B48" s="91"/>
      <c r="C48" s="31"/>
      <c r="D48" s="31"/>
      <c r="E48" s="31"/>
      <c r="F48" s="31"/>
      <c r="G48" s="31"/>
      <c r="H48" s="31"/>
      <c r="I48" s="31"/>
      <c r="J48" s="31"/>
      <c r="K48" s="92"/>
      <c r="L48" s="92"/>
      <c r="M48" s="81"/>
      <c r="N48" s="72"/>
      <c r="O48" s="57"/>
      <c r="P48" s="58"/>
      <c r="Q48" s="58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="56" customFormat="1" ht="29" customHeight="1" spans="1:29">
      <c r="A49" s="93" t="s">
        <v>64</v>
      </c>
      <c r="B49" s="93"/>
      <c r="C49" s="93"/>
      <c r="D49" s="93"/>
      <c r="E49" s="31"/>
      <c r="F49" s="31"/>
      <c r="G49" s="31"/>
      <c r="H49" s="31"/>
      <c r="I49" s="31"/>
      <c r="J49" s="31"/>
      <c r="K49" s="92"/>
      <c r="L49" s="92"/>
      <c r="M49" s="81"/>
      <c r="N49" s="94">
        <v>2047266.44</v>
      </c>
      <c r="O49" s="57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</row>
    <row r="50" s="56" customFormat="1" customHeight="1" spans="1:29">
      <c r="A50" s="64" t="s">
        <v>18</v>
      </c>
      <c r="B50" s="64" t="s">
        <v>5</v>
      </c>
      <c r="C50" s="64" t="s">
        <v>6</v>
      </c>
      <c r="D50" s="64" t="s">
        <v>7</v>
      </c>
      <c r="E50" s="64" t="s">
        <v>8</v>
      </c>
      <c r="F50" s="64" t="s">
        <v>9</v>
      </c>
      <c r="G50" s="64" t="s">
        <v>10</v>
      </c>
      <c r="H50" s="64" t="s">
        <v>11</v>
      </c>
      <c r="I50" s="64" t="s">
        <v>12</v>
      </c>
      <c r="J50" s="64" t="s">
        <v>13</v>
      </c>
      <c r="K50" s="64" t="s">
        <v>14</v>
      </c>
      <c r="L50" s="64" t="s">
        <v>15</v>
      </c>
      <c r="M50" s="64" t="s">
        <v>16</v>
      </c>
      <c r="N50" s="64" t="s">
        <v>41</v>
      </c>
      <c r="O50" s="65" t="s">
        <v>44</v>
      </c>
      <c r="P50" s="65" t="s">
        <v>45</v>
      </c>
      <c r="Q50" s="58" t="s">
        <v>5</v>
      </c>
      <c r="R50" s="58" t="s">
        <v>6</v>
      </c>
      <c r="S50" s="58" t="s">
        <v>7</v>
      </c>
      <c r="T50" s="58" t="s">
        <v>8</v>
      </c>
      <c r="U50" s="58" t="s">
        <v>9</v>
      </c>
      <c r="V50" s="58" t="s">
        <v>10</v>
      </c>
      <c r="W50" s="58" t="s">
        <v>11</v>
      </c>
      <c r="X50" s="58" t="s">
        <v>12</v>
      </c>
      <c r="Y50" s="58" t="s">
        <v>13</v>
      </c>
      <c r="Z50" s="58" t="s">
        <v>14</v>
      </c>
      <c r="AA50" s="58" t="s">
        <v>15</v>
      </c>
      <c r="AB50" s="58" t="s">
        <v>16</v>
      </c>
      <c r="AC50" s="57"/>
    </row>
    <row r="51" s="56" customFormat="1" customHeight="1" spans="1:29">
      <c r="A51" s="66" t="s">
        <v>65</v>
      </c>
      <c r="B51" s="95">
        <f>B59+B65+B68</f>
        <v>981488.4</v>
      </c>
      <c r="C51" s="95">
        <f>C59+C65+C68</f>
        <v>906532.1</v>
      </c>
      <c r="D51" s="95">
        <f>D59+D65+D68</f>
        <v>2741487.6</v>
      </c>
      <c r="E51" s="95">
        <f>E59+E65+E68</f>
        <v>915418</v>
      </c>
      <c r="F51" s="95">
        <f>F59+F65+F68</f>
        <v>583785</v>
      </c>
      <c r="G51" s="95">
        <f t="shared" ref="G51:M51" si="1">G59+G65+G68+G62</f>
        <v>1737136.2</v>
      </c>
      <c r="H51" s="95">
        <f t="shared" si="1"/>
        <v>0</v>
      </c>
      <c r="I51" s="95">
        <f t="shared" si="1"/>
        <v>0</v>
      </c>
      <c r="J51" s="95">
        <f t="shared" si="1"/>
        <v>0</v>
      </c>
      <c r="K51" s="95">
        <f t="shared" si="1"/>
        <v>0</v>
      </c>
      <c r="L51" s="95">
        <f t="shared" si="1"/>
        <v>0</v>
      </c>
      <c r="M51" s="95">
        <f t="shared" si="1"/>
        <v>0</v>
      </c>
      <c r="N51" s="96">
        <f>SUM(B51:M51)</f>
        <v>7865847.3</v>
      </c>
      <c r="O51" s="90">
        <f>(G51-G52)/G52</f>
        <v>1.74526506561412</v>
      </c>
      <c r="P51" s="90">
        <f>(G51-F51)/F51</f>
        <v>1.97564377296436</v>
      </c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7"/>
    </row>
    <row r="52" s="56" customFormat="1" customHeight="1" spans="1:29">
      <c r="A52" s="44" t="s">
        <v>66</v>
      </c>
      <c r="B52" s="97">
        <v>1944344.086</v>
      </c>
      <c r="C52" s="97">
        <v>2223326.28</v>
      </c>
      <c r="D52" s="44">
        <v>755763.5</v>
      </c>
      <c r="E52" s="44">
        <v>826146.745</v>
      </c>
      <c r="F52" s="44">
        <v>720293.68</v>
      </c>
      <c r="G52" s="97">
        <v>632775.4</v>
      </c>
      <c r="H52" s="98">
        <v>937083</v>
      </c>
      <c r="I52" s="97">
        <v>932209.78</v>
      </c>
      <c r="J52" s="97">
        <v>1349330.2</v>
      </c>
      <c r="K52" s="97">
        <v>1990578.8</v>
      </c>
      <c r="L52" s="97">
        <v>1950557.91</v>
      </c>
      <c r="M52" s="97">
        <v>2047266.44</v>
      </c>
      <c r="N52" s="97">
        <f>SUM(B52:M52)</f>
        <v>16309675.821</v>
      </c>
      <c r="O52" s="65"/>
      <c r="P52" s="65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7"/>
    </row>
    <row r="53" s="56" customFormat="1" customHeight="1" spans="1:29">
      <c r="A53" s="66" t="s">
        <v>67</v>
      </c>
      <c r="B53" s="66">
        <f>B58+B64+B67</f>
        <v>42</v>
      </c>
      <c r="C53" s="66">
        <f>C58+C64+C67</f>
        <v>33</v>
      </c>
      <c r="D53" s="66">
        <f>D58+D64+D67</f>
        <v>51</v>
      </c>
      <c r="E53" s="66">
        <f>E58+E64+E67</f>
        <v>55</v>
      </c>
      <c r="F53" s="66">
        <f>F58+F64+F67</f>
        <v>43</v>
      </c>
      <c r="G53" s="66">
        <f t="shared" ref="G53:M53" si="2">G58+G64+G67+G61</f>
        <v>67</v>
      </c>
      <c r="H53" s="66">
        <f t="shared" si="2"/>
        <v>0</v>
      </c>
      <c r="I53" s="66">
        <f t="shared" si="2"/>
        <v>0</v>
      </c>
      <c r="J53" s="66">
        <f t="shared" si="2"/>
        <v>0</v>
      </c>
      <c r="K53" s="66">
        <f t="shared" si="2"/>
        <v>0</v>
      </c>
      <c r="L53" s="66">
        <f t="shared" si="2"/>
        <v>0</v>
      </c>
      <c r="M53" s="66">
        <f t="shared" si="2"/>
        <v>0</v>
      </c>
      <c r="N53" s="66">
        <f>SUM(B53:M53)</f>
        <v>291</v>
      </c>
      <c r="O53" s="67">
        <f>(G53-G54)/G54</f>
        <v>0.558139534883721</v>
      </c>
      <c r="P53" s="67">
        <f>(G53-F53)/F53</f>
        <v>0.558139534883721</v>
      </c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7"/>
    </row>
    <row r="54" s="56" customFormat="1" customHeight="1" spans="1:29">
      <c r="A54" s="44" t="s">
        <v>68</v>
      </c>
      <c r="B54" s="44">
        <v>47</v>
      </c>
      <c r="C54" s="44">
        <v>28</v>
      </c>
      <c r="D54" s="44">
        <v>39</v>
      </c>
      <c r="E54" s="44">
        <v>27</v>
      </c>
      <c r="F54" s="44">
        <v>38</v>
      </c>
      <c r="G54" s="44">
        <v>43</v>
      </c>
      <c r="H54" s="44">
        <v>64</v>
      </c>
      <c r="I54" s="44">
        <v>48</v>
      </c>
      <c r="J54" s="44">
        <v>55</v>
      </c>
      <c r="K54" s="44">
        <v>58</v>
      </c>
      <c r="L54" s="44">
        <v>60</v>
      </c>
      <c r="M54" s="44">
        <v>76</v>
      </c>
      <c r="N54" s="44">
        <f>SUM(B54:M54)</f>
        <v>583</v>
      </c>
      <c r="O54" s="90"/>
      <c r="P54" s="90"/>
      <c r="Q54" s="58">
        <v>1944344.086</v>
      </c>
      <c r="R54" s="58">
        <v>2223326.28</v>
      </c>
      <c r="S54" s="58">
        <v>755763.5</v>
      </c>
      <c r="T54" s="58">
        <v>826146.75</v>
      </c>
      <c r="U54" s="58">
        <v>720293.68</v>
      </c>
      <c r="V54" s="58">
        <v>632775.4</v>
      </c>
      <c r="W54" s="99">
        <v>937083</v>
      </c>
      <c r="X54" s="100">
        <v>932209.78</v>
      </c>
      <c r="Y54" s="58">
        <v>1349330.2</v>
      </c>
      <c r="Z54" s="58">
        <v>1990578.8</v>
      </c>
      <c r="AA54" s="58">
        <v>1950557.91</v>
      </c>
      <c r="AB54" s="58">
        <v>2047266.44</v>
      </c>
      <c r="AC54" s="57"/>
    </row>
    <row r="55" s="56" customFormat="1" customHeight="1" spans="1:29">
      <c r="O55" s="81"/>
      <c r="P55" s="8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7"/>
    </row>
    <row r="56" s="56" customFormat="1" hidden="1" customHeight="1" spans="1:29">
      <c r="A56" s="74" t="s">
        <v>69</v>
      </c>
      <c r="B56" s="74"/>
      <c r="C56" s="74"/>
      <c r="D56" s="74"/>
      <c r="E56" s="74"/>
      <c r="F56" s="72"/>
      <c r="G56" s="72"/>
      <c r="H56" s="72"/>
      <c r="I56" s="72"/>
      <c r="J56" s="72"/>
      <c r="K56" s="72"/>
      <c r="L56" s="72"/>
      <c r="M56" s="72"/>
      <c r="N56" s="72"/>
      <c r="O56" s="57"/>
      <c r="P56" s="58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57"/>
      <c r="AC56" s="57"/>
    </row>
    <row r="57" s="56" customFormat="1" hidden="1" customHeight="1" spans="1:29">
      <c r="A57" s="75" t="s">
        <v>29</v>
      </c>
      <c r="B57" s="76" t="s">
        <v>5</v>
      </c>
      <c r="C57" s="76" t="s">
        <v>6</v>
      </c>
      <c r="D57" s="76" t="s">
        <v>7</v>
      </c>
      <c r="E57" s="76" t="s">
        <v>8</v>
      </c>
      <c r="F57" s="76" t="s">
        <v>9</v>
      </c>
      <c r="G57" s="76" t="s">
        <v>10</v>
      </c>
      <c r="H57" s="76" t="s">
        <v>11</v>
      </c>
      <c r="I57" s="76" t="s">
        <v>12</v>
      </c>
      <c r="J57" s="76" t="s">
        <v>13</v>
      </c>
      <c r="K57" s="76" t="s">
        <v>14</v>
      </c>
      <c r="L57" s="76" t="s">
        <v>15</v>
      </c>
      <c r="M57" s="76" t="s">
        <v>16</v>
      </c>
      <c r="N57" s="75" t="s">
        <v>41</v>
      </c>
      <c r="O57" s="65" t="s">
        <v>44</v>
      </c>
      <c r="P57" s="65" t="s">
        <v>45</v>
      </c>
      <c r="Q57" s="58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</row>
    <row r="58" s="56" customFormat="1" hidden="1" customHeight="1" spans="1:29">
      <c r="A58" s="77" t="s">
        <v>70</v>
      </c>
      <c r="B58" s="66">
        <v>23</v>
      </c>
      <c r="C58" s="66">
        <v>18</v>
      </c>
      <c r="D58" s="66">
        <v>27</v>
      </c>
      <c r="E58" s="66">
        <v>27</v>
      </c>
      <c r="F58" s="66">
        <v>25</v>
      </c>
      <c r="G58" s="66">
        <v>33</v>
      </c>
      <c r="H58" s="66"/>
      <c r="I58" s="66"/>
      <c r="J58" s="66"/>
      <c r="K58" s="66"/>
      <c r="L58" s="80"/>
      <c r="M58" s="80"/>
      <c r="N58" s="66">
        <f t="shared" ref="N58:N69" si="3">SUM(B58:M58)</f>
        <v>153</v>
      </c>
      <c r="O58" s="66"/>
      <c r="P58" s="66"/>
      <c r="Q58" s="58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</row>
    <row r="59" s="56" customFormat="1" hidden="1" customHeight="1" spans="1:29">
      <c r="A59" s="77" t="s">
        <v>49</v>
      </c>
      <c r="B59" s="66">
        <v>292281.8</v>
      </c>
      <c r="C59" s="78">
        <v>436605.2</v>
      </c>
      <c r="D59" s="78">
        <v>594079.1</v>
      </c>
      <c r="E59" s="79">
        <v>532998.3</v>
      </c>
      <c r="F59" s="79">
        <v>286693</v>
      </c>
      <c r="G59" s="79">
        <v>671146.8</v>
      </c>
      <c r="H59" s="79"/>
      <c r="I59" s="79"/>
      <c r="J59" s="79"/>
      <c r="K59" s="77"/>
      <c r="L59" s="77"/>
      <c r="M59" s="77"/>
      <c r="N59" s="66">
        <f t="shared" si="3"/>
        <v>2813804.2</v>
      </c>
      <c r="O59" s="101"/>
      <c r="P59" s="101"/>
      <c r="Q59" s="58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</row>
    <row r="60" s="56" customFormat="1" hidden="1" customHeight="1" spans="1:29">
      <c r="A60" s="88" t="s">
        <v>52</v>
      </c>
      <c r="B60" s="66">
        <v>1612538.086</v>
      </c>
      <c r="C60" s="79">
        <v>244788.4</v>
      </c>
      <c r="D60" s="79">
        <v>408134</v>
      </c>
      <c r="E60" s="79">
        <v>356151.145</v>
      </c>
      <c r="F60" s="79">
        <v>367657.18</v>
      </c>
      <c r="G60" s="79">
        <v>329250</v>
      </c>
      <c r="H60" s="79">
        <v>345788</v>
      </c>
      <c r="I60" s="79">
        <v>551992.78</v>
      </c>
      <c r="J60" s="79">
        <v>216416.76</v>
      </c>
      <c r="K60" s="77">
        <v>500539.9</v>
      </c>
      <c r="L60" s="77">
        <v>1255380</v>
      </c>
      <c r="M60" s="77">
        <v>1599045.84</v>
      </c>
      <c r="N60" s="66">
        <f t="shared" si="3"/>
        <v>7787682.091</v>
      </c>
      <c r="O60" s="80"/>
      <c r="P60" s="102"/>
      <c r="Q60" s="58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="56" customFormat="1" hidden="1" customHeight="1" spans="1:29">
      <c r="A61" s="88" t="s">
        <v>71</v>
      </c>
      <c r="B61" s="66"/>
      <c r="C61" s="79"/>
      <c r="D61" s="79"/>
      <c r="E61" s="79"/>
      <c r="F61" s="79"/>
      <c r="G61" s="79">
        <v>34</v>
      </c>
      <c r="H61" s="79"/>
      <c r="I61" s="79"/>
      <c r="J61" s="79"/>
      <c r="K61" s="77"/>
      <c r="L61" s="77"/>
      <c r="M61" s="77"/>
      <c r="N61" s="66">
        <f t="shared" si="3"/>
        <v>34</v>
      </c>
      <c r="O61" s="80"/>
      <c r="P61" s="102"/>
      <c r="Q61" s="58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="56" customFormat="1" hidden="1" customHeight="1" spans="1:29">
      <c r="A62" s="88" t="s">
        <v>50</v>
      </c>
      <c r="B62" s="66"/>
      <c r="C62" s="79"/>
      <c r="D62" s="79"/>
      <c r="E62" s="79"/>
      <c r="F62" s="79"/>
      <c r="G62" s="79">
        <v>1065989.4</v>
      </c>
      <c r="H62" s="79"/>
      <c r="I62" s="79"/>
      <c r="J62" s="79"/>
      <c r="K62" s="77"/>
      <c r="L62" s="77"/>
      <c r="M62" s="77"/>
      <c r="N62" s="66">
        <f t="shared" si="3"/>
        <v>1065989.4</v>
      </c>
      <c r="O62" s="80"/>
      <c r="P62" s="102"/>
      <c r="Q62" s="58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="56" customFormat="1" hidden="1" customHeight="1" spans="1:29">
      <c r="A63" s="88" t="s">
        <v>53</v>
      </c>
      <c r="B63" s="66"/>
      <c r="C63" s="79"/>
      <c r="D63" s="79"/>
      <c r="E63" s="79"/>
      <c r="F63" s="79"/>
      <c r="G63" s="79"/>
      <c r="H63" s="79"/>
      <c r="I63" s="79"/>
      <c r="J63" s="79"/>
      <c r="K63" s="77"/>
      <c r="L63" s="77"/>
      <c r="M63" s="77"/>
      <c r="N63" s="66">
        <f t="shared" si="3"/>
        <v>0</v>
      </c>
      <c r="O63" s="80"/>
      <c r="P63" s="102"/>
      <c r="Q63" s="58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="56" customFormat="1" hidden="1" customHeight="1" spans="1:29">
      <c r="A64" s="88" t="s">
        <v>72</v>
      </c>
      <c r="B64" s="66">
        <v>19</v>
      </c>
      <c r="C64" s="79">
        <v>15</v>
      </c>
      <c r="D64" s="79">
        <v>23</v>
      </c>
      <c r="E64" s="79">
        <v>28</v>
      </c>
      <c r="F64" s="79">
        <v>18</v>
      </c>
      <c r="G64" s="79"/>
      <c r="H64" s="79"/>
      <c r="I64" s="79"/>
      <c r="J64" s="79"/>
      <c r="K64" s="77"/>
      <c r="L64" s="77"/>
      <c r="M64" s="77"/>
      <c r="N64" s="66">
        <f t="shared" si="3"/>
        <v>103</v>
      </c>
      <c r="O64" s="80"/>
      <c r="P64" s="102"/>
      <c r="Q64" s="58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="56" customFormat="1" hidden="1" customHeight="1" spans="1:29">
      <c r="A65" s="88" t="s">
        <v>51</v>
      </c>
      <c r="B65" s="66">
        <v>689206.6</v>
      </c>
      <c r="C65" s="79">
        <v>469926.9</v>
      </c>
      <c r="D65" s="79">
        <v>2146608.5</v>
      </c>
      <c r="E65" s="79">
        <v>382419.7</v>
      </c>
      <c r="F65" s="79">
        <v>297092</v>
      </c>
      <c r="G65" s="79"/>
      <c r="H65" s="79"/>
      <c r="I65" s="79"/>
      <c r="J65" s="79"/>
      <c r="K65" s="77"/>
      <c r="L65" s="77"/>
      <c r="M65" s="77"/>
      <c r="N65" s="66">
        <f t="shared" si="3"/>
        <v>3985253.7</v>
      </c>
      <c r="O65" s="101"/>
      <c r="P65" s="101"/>
      <c r="Q65" s="58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 s="56" customFormat="1" hidden="1" customHeight="1" spans="1:29">
      <c r="A66" s="88" t="s">
        <v>73</v>
      </c>
      <c r="B66" s="79"/>
      <c r="C66" s="79"/>
      <c r="D66" s="77"/>
      <c r="E66" s="77"/>
      <c r="F66" s="77">
        <v>320464.5</v>
      </c>
      <c r="G66" s="66">
        <v>295295.4</v>
      </c>
      <c r="H66" s="79">
        <v>583615</v>
      </c>
      <c r="I66" s="79">
        <v>376761</v>
      </c>
      <c r="J66" s="79">
        <v>1130993.44</v>
      </c>
      <c r="K66" s="79">
        <v>1484566.9</v>
      </c>
      <c r="L66" s="79">
        <v>690795.91</v>
      </c>
      <c r="M66" s="79">
        <v>447199.8</v>
      </c>
      <c r="N66" s="66">
        <f t="shared" si="3"/>
        <v>5329691.95</v>
      </c>
      <c r="O66" s="80"/>
      <c r="P66" s="102"/>
      <c r="Q66" s="58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 s="56" customFormat="1" hidden="1" customHeight="1" spans="1:29">
      <c r="A67" s="88" t="s">
        <v>74</v>
      </c>
      <c r="B67" s="79"/>
      <c r="C67" s="79"/>
      <c r="D67" s="77">
        <v>1</v>
      </c>
      <c r="E67" s="77"/>
      <c r="F67" s="77"/>
      <c r="G67" s="66"/>
      <c r="H67" s="79"/>
      <c r="I67" s="79"/>
      <c r="J67" s="79"/>
      <c r="K67" s="79"/>
      <c r="L67" s="79"/>
      <c r="M67" s="79"/>
      <c r="N67" s="66">
        <f t="shared" si="3"/>
        <v>1</v>
      </c>
      <c r="O67" s="80"/>
      <c r="P67" s="102"/>
      <c r="Q67" s="58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 s="56" customFormat="1" hidden="1" customHeight="1" spans="1:29">
      <c r="A68" s="88" t="s">
        <v>55</v>
      </c>
      <c r="B68" s="79"/>
      <c r="C68" s="79"/>
      <c r="D68" s="77">
        <v>800</v>
      </c>
      <c r="E68" s="77"/>
      <c r="F68" s="77"/>
      <c r="G68" s="66"/>
      <c r="H68" s="79"/>
      <c r="I68" s="79"/>
      <c r="J68" s="79"/>
      <c r="K68" s="79"/>
      <c r="L68" s="79"/>
      <c r="M68" s="79"/>
      <c r="N68" s="66">
        <f t="shared" si="3"/>
        <v>800</v>
      </c>
      <c r="O68" s="101"/>
      <c r="P68" s="101"/>
      <c r="Q68" s="58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 s="56" customFormat="1" hidden="1" customHeight="1" spans="1:29">
      <c r="A69" s="88" t="s">
        <v>75</v>
      </c>
      <c r="B69" s="79">
        <v>15854</v>
      </c>
      <c r="C69" s="79">
        <v>0</v>
      </c>
      <c r="D69" s="77">
        <v>4608</v>
      </c>
      <c r="E69" s="77">
        <v>5760</v>
      </c>
      <c r="F69" s="77">
        <v>5472</v>
      </c>
      <c r="G69" s="66">
        <v>8230</v>
      </c>
      <c r="H69" s="79">
        <v>7680</v>
      </c>
      <c r="I69" s="79">
        <v>3456</v>
      </c>
      <c r="J69" s="79">
        <v>1920</v>
      </c>
      <c r="K69" s="79">
        <v>5472</v>
      </c>
      <c r="L69" s="79">
        <v>4382</v>
      </c>
      <c r="M69" s="79">
        <v>1020.8</v>
      </c>
      <c r="N69" s="66">
        <f t="shared" si="3"/>
        <v>63854.8</v>
      </c>
      <c r="O69" s="80"/>
      <c r="P69" s="102"/>
      <c r="Q69" s="58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 s="56" customFormat="1" hidden="1" customHeight="1" spans="1:29">
      <c r="A70" s="91"/>
      <c r="B70" s="103"/>
      <c r="C70" s="103"/>
      <c r="D70" s="91"/>
      <c r="E70" s="91"/>
      <c r="F70" s="91"/>
      <c r="G70" s="27"/>
      <c r="H70" s="103"/>
      <c r="I70" s="103"/>
      <c r="J70" s="103"/>
      <c r="K70" s="103"/>
      <c r="L70" s="103"/>
      <c r="M70" s="103"/>
      <c r="N70" s="91"/>
      <c r="O70" s="104"/>
      <c r="P70" s="81"/>
      <c r="Q70" s="58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 s="56" customFormat="1" hidden="1" customHeight="1" spans="1:29">
      <c r="A71" s="91"/>
      <c r="B71" s="103"/>
      <c r="C71" s="103"/>
      <c r="D71" s="91"/>
      <c r="E71" s="91"/>
      <c r="F71" s="91"/>
      <c r="G71" s="27"/>
      <c r="H71" s="103"/>
      <c r="I71" s="103"/>
      <c r="J71" s="103"/>
      <c r="K71" s="103"/>
      <c r="L71" s="103"/>
      <c r="M71" s="103"/>
      <c r="N71" s="91"/>
      <c r="O71" s="104"/>
      <c r="P71" s="81"/>
      <c r="Q71" s="58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 s="56" customFormat="1" hidden="1" customHeight="1" spans="1:29">
      <c r="A72" s="91" t="s">
        <v>29</v>
      </c>
      <c r="B72" s="103" t="s">
        <v>5</v>
      </c>
      <c r="C72" s="103" t="s">
        <v>6</v>
      </c>
      <c r="D72" s="91" t="s">
        <v>7</v>
      </c>
      <c r="E72" s="91" t="s">
        <v>8</v>
      </c>
      <c r="F72" s="91" t="s">
        <v>9</v>
      </c>
      <c r="G72" s="27" t="s">
        <v>10</v>
      </c>
      <c r="H72" s="103" t="s">
        <v>11</v>
      </c>
      <c r="I72" s="103" t="s">
        <v>12</v>
      </c>
      <c r="J72" s="103" t="s">
        <v>13</v>
      </c>
      <c r="K72" s="103" t="s">
        <v>14</v>
      </c>
      <c r="L72" s="103" t="s">
        <v>15</v>
      </c>
      <c r="M72" s="103" t="s">
        <v>16</v>
      </c>
      <c r="N72" s="91"/>
      <c r="O72" s="104"/>
      <c r="P72" s="81"/>
      <c r="Q72" s="58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 s="56" customFormat="1" hidden="1" customHeight="1" spans="1:29">
      <c r="A73" s="91" t="s">
        <v>49</v>
      </c>
      <c r="B73" s="103">
        <f t="shared" ref="B73:M73" si="4">B59</f>
        <v>292281.8</v>
      </c>
      <c r="C73" s="103">
        <f t="shared" si="4"/>
        <v>436605.2</v>
      </c>
      <c r="D73" s="103">
        <f t="shared" si="4"/>
        <v>594079.1</v>
      </c>
      <c r="E73" s="103">
        <f t="shared" si="4"/>
        <v>532998.3</v>
      </c>
      <c r="F73" s="103">
        <f t="shared" si="4"/>
        <v>286693</v>
      </c>
      <c r="G73" s="103">
        <f t="shared" si="4"/>
        <v>671146.8</v>
      </c>
      <c r="H73" s="103">
        <f t="shared" si="4"/>
        <v>0</v>
      </c>
      <c r="I73" s="103">
        <f t="shared" si="4"/>
        <v>0</v>
      </c>
      <c r="J73" s="103">
        <f t="shared" si="4"/>
        <v>0</v>
      </c>
      <c r="K73" s="103">
        <f t="shared" si="4"/>
        <v>0</v>
      </c>
      <c r="L73" s="103">
        <f t="shared" si="4"/>
        <v>0</v>
      </c>
      <c r="M73" s="103">
        <f t="shared" si="4"/>
        <v>0</v>
      </c>
      <c r="N73" s="91"/>
      <c r="O73" s="104"/>
      <c r="P73" s="81"/>
      <c r="Q73" s="58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 s="56" customFormat="1" hidden="1" customHeight="1" spans="1:29">
      <c r="A74" s="91" t="s">
        <v>50</v>
      </c>
      <c r="B74" s="103">
        <f t="shared" ref="B74:M74" si="5">B62</f>
        <v>0</v>
      </c>
      <c r="C74" s="103">
        <f t="shared" si="5"/>
        <v>0</v>
      </c>
      <c r="D74" s="103">
        <f t="shared" si="5"/>
        <v>0</v>
      </c>
      <c r="E74" s="103">
        <f t="shared" si="5"/>
        <v>0</v>
      </c>
      <c r="F74" s="103">
        <f t="shared" si="5"/>
        <v>0</v>
      </c>
      <c r="G74" s="103">
        <f t="shared" si="5"/>
        <v>1065989.4</v>
      </c>
      <c r="H74" s="103">
        <f t="shared" si="5"/>
        <v>0</v>
      </c>
      <c r="I74" s="103">
        <f t="shared" si="5"/>
        <v>0</v>
      </c>
      <c r="J74" s="103">
        <f t="shared" si="5"/>
        <v>0</v>
      </c>
      <c r="K74" s="103">
        <f t="shared" si="5"/>
        <v>0</v>
      </c>
      <c r="L74" s="103">
        <f t="shared" si="5"/>
        <v>0</v>
      </c>
      <c r="M74" s="103">
        <f t="shared" si="5"/>
        <v>0</v>
      </c>
      <c r="N74" s="91"/>
      <c r="O74" s="104"/>
      <c r="P74" s="81"/>
      <c r="Q74" s="58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 s="56" customFormat="1" hidden="1" customHeight="1" spans="1:29">
      <c r="A75" s="91" t="s">
        <v>51</v>
      </c>
      <c r="B75" s="103">
        <f t="shared" ref="B75:M75" si="6">B65</f>
        <v>689206.6</v>
      </c>
      <c r="C75" s="103">
        <f t="shared" si="6"/>
        <v>469926.9</v>
      </c>
      <c r="D75" s="103">
        <f t="shared" si="6"/>
        <v>2146608.5</v>
      </c>
      <c r="E75" s="103">
        <f t="shared" si="6"/>
        <v>382419.7</v>
      </c>
      <c r="F75" s="103">
        <f t="shared" si="6"/>
        <v>297092</v>
      </c>
      <c r="G75" s="103">
        <f t="shared" si="6"/>
        <v>0</v>
      </c>
      <c r="H75" s="103">
        <f t="shared" si="6"/>
        <v>0</v>
      </c>
      <c r="I75" s="103">
        <f t="shared" si="6"/>
        <v>0</v>
      </c>
      <c r="J75" s="103">
        <f t="shared" si="6"/>
        <v>0</v>
      </c>
      <c r="K75" s="103">
        <f t="shared" si="6"/>
        <v>0</v>
      </c>
      <c r="L75" s="103">
        <f t="shared" si="6"/>
        <v>0</v>
      </c>
      <c r="M75" s="103">
        <f t="shared" si="6"/>
        <v>0</v>
      </c>
      <c r="N75" s="91"/>
      <c r="O75" s="104"/>
      <c r="P75" s="81"/>
      <c r="Q75" s="58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</row>
    <row r="76" s="56" customFormat="1" hidden="1" customHeight="1" spans="1:29">
      <c r="A76" s="91" t="s">
        <v>55</v>
      </c>
      <c r="B76" s="103">
        <f t="shared" ref="B76:M76" si="7">B68</f>
        <v>0</v>
      </c>
      <c r="C76" s="103">
        <f t="shared" si="7"/>
        <v>0</v>
      </c>
      <c r="D76" s="103">
        <f t="shared" si="7"/>
        <v>800</v>
      </c>
      <c r="E76" s="103">
        <f t="shared" si="7"/>
        <v>0</v>
      </c>
      <c r="F76" s="103">
        <f t="shared" si="7"/>
        <v>0</v>
      </c>
      <c r="G76" s="103">
        <f t="shared" si="7"/>
        <v>0</v>
      </c>
      <c r="H76" s="103">
        <f t="shared" si="7"/>
        <v>0</v>
      </c>
      <c r="I76" s="103">
        <f t="shared" si="7"/>
        <v>0</v>
      </c>
      <c r="J76" s="103">
        <f t="shared" si="7"/>
        <v>0</v>
      </c>
      <c r="K76" s="103">
        <f t="shared" si="7"/>
        <v>0</v>
      </c>
      <c r="L76" s="103">
        <f t="shared" si="7"/>
        <v>0</v>
      </c>
      <c r="M76" s="103">
        <f t="shared" si="7"/>
        <v>0</v>
      </c>
      <c r="N76" s="91"/>
      <c r="O76" s="104"/>
      <c r="P76" s="81"/>
      <c r="Q76" s="58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="56" customFormat="1" hidden="1" customHeight="1" spans="1:29">
      <c r="A77" s="91" t="s">
        <v>52</v>
      </c>
      <c r="B77" s="103">
        <f t="shared" ref="B77:M77" si="8">B60</f>
        <v>1612538.086</v>
      </c>
      <c r="C77" s="103">
        <f t="shared" si="8"/>
        <v>244788.4</v>
      </c>
      <c r="D77" s="103">
        <f t="shared" si="8"/>
        <v>408134</v>
      </c>
      <c r="E77" s="103">
        <f t="shared" si="8"/>
        <v>356151.145</v>
      </c>
      <c r="F77" s="103">
        <f t="shared" si="8"/>
        <v>367657.18</v>
      </c>
      <c r="G77" s="103">
        <f t="shared" si="8"/>
        <v>329250</v>
      </c>
      <c r="H77" s="103">
        <f t="shared" si="8"/>
        <v>345788</v>
      </c>
      <c r="I77" s="103">
        <f t="shared" si="8"/>
        <v>551992.78</v>
      </c>
      <c r="J77" s="103">
        <f t="shared" si="8"/>
        <v>216416.76</v>
      </c>
      <c r="K77" s="103">
        <f t="shared" si="8"/>
        <v>500539.9</v>
      </c>
      <c r="L77" s="103">
        <f t="shared" si="8"/>
        <v>1255380</v>
      </c>
      <c r="M77" s="103">
        <f t="shared" si="8"/>
        <v>1599045.84</v>
      </c>
      <c r="N77" s="91"/>
      <c r="O77" s="104"/>
      <c r="P77" s="81"/>
      <c r="Q77" s="58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</row>
    <row r="78" s="56" customFormat="1" hidden="1" customHeight="1" spans="1:29">
      <c r="A78" s="91" t="s">
        <v>53</v>
      </c>
      <c r="B78" s="103">
        <f t="shared" ref="B78:M78" si="9">B63</f>
        <v>0</v>
      </c>
      <c r="C78" s="103">
        <f t="shared" si="9"/>
        <v>0</v>
      </c>
      <c r="D78" s="103">
        <f t="shared" si="9"/>
        <v>0</v>
      </c>
      <c r="E78" s="103">
        <f t="shared" si="9"/>
        <v>0</v>
      </c>
      <c r="F78" s="103">
        <f t="shared" si="9"/>
        <v>0</v>
      </c>
      <c r="G78" s="103">
        <f t="shared" si="9"/>
        <v>0</v>
      </c>
      <c r="H78" s="103">
        <f t="shared" si="9"/>
        <v>0</v>
      </c>
      <c r="I78" s="103">
        <f t="shared" si="9"/>
        <v>0</v>
      </c>
      <c r="J78" s="103">
        <f t="shared" si="9"/>
        <v>0</v>
      </c>
      <c r="K78" s="103">
        <f t="shared" si="9"/>
        <v>0</v>
      </c>
      <c r="L78" s="103">
        <f t="shared" si="9"/>
        <v>0</v>
      </c>
      <c r="M78" s="103">
        <f t="shared" si="9"/>
        <v>0</v>
      </c>
      <c r="N78" s="91"/>
      <c r="O78" s="104"/>
      <c r="P78" s="81"/>
      <c r="Q78" s="58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</row>
    <row r="79" s="56" customFormat="1" hidden="1" customHeight="1" spans="1:29">
      <c r="A79" s="91" t="s">
        <v>73</v>
      </c>
      <c r="B79" s="103">
        <f t="shared" ref="B79:M79" si="10">B66</f>
        <v>0</v>
      </c>
      <c r="C79" s="103">
        <f t="shared" si="10"/>
        <v>0</v>
      </c>
      <c r="D79" s="103">
        <f t="shared" si="10"/>
        <v>0</v>
      </c>
      <c r="E79" s="103">
        <f t="shared" si="10"/>
        <v>0</v>
      </c>
      <c r="F79" s="103">
        <f t="shared" si="10"/>
        <v>320464.5</v>
      </c>
      <c r="G79" s="103">
        <f t="shared" si="10"/>
        <v>295295.4</v>
      </c>
      <c r="H79" s="103">
        <f t="shared" si="10"/>
        <v>583615</v>
      </c>
      <c r="I79" s="103">
        <f t="shared" si="10"/>
        <v>376761</v>
      </c>
      <c r="J79" s="103">
        <f t="shared" si="10"/>
        <v>1130993.44</v>
      </c>
      <c r="K79" s="103">
        <f t="shared" si="10"/>
        <v>1484566.9</v>
      </c>
      <c r="L79" s="103">
        <f t="shared" si="10"/>
        <v>690795.91</v>
      </c>
      <c r="M79" s="103">
        <f t="shared" si="10"/>
        <v>447199.8</v>
      </c>
      <c r="N79" s="91"/>
      <c r="O79" s="104"/>
      <c r="P79" s="81"/>
      <c r="Q79" s="58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</row>
    <row r="80" s="56" customFormat="1" hidden="1" customHeight="1" spans="1:29">
      <c r="A80" s="27" t="s">
        <v>75</v>
      </c>
      <c r="B80" s="103">
        <f t="shared" ref="B80:M80" si="11">B69</f>
        <v>15854</v>
      </c>
      <c r="C80" s="103">
        <f t="shared" si="11"/>
        <v>0</v>
      </c>
      <c r="D80" s="103">
        <f t="shared" si="11"/>
        <v>4608</v>
      </c>
      <c r="E80" s="103">
        <f t="shared" si="11"/>
        <v>5760</v>
      </c>
      <c r="F80" s="103">
        <f t="shared" si="11"/>
        <v>5472</v>
      </c>
      <c r="G80" s="103">
        <f t="shared" si="11"/>
        <v>8230</v>
      </c>
      <c r="H80" s="103">
        <f t="shared" si="11"/>
        <v>7680</v>
      </c>
      <c r="I80" s="103">
        <f t="shared" si="11"/>
        <v>3456</v>
      </c>
      <c r="J80" s="103">
        <f t="shared" si="11"/>
        <v>1920</v>
      </c>
      <c r="K80" s="103">
        <f t="shared" si="11"/>
        <v>5472</v>
      </c>
      <c r="L80" s="103">
        <f t="shared" si="11"/>
        <v>4382</v>
      </c>
      <c r="M80" s="103">
        <f t="shared" si="11"/>
        <v>1020.8</v>
      </c>
      <c r="N80" s="27"/>
      <c r="O80" s="57"/>
      <c r="P80" s="58"/>
      <c r="Q80" s="58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</row>
    <row r="81" s="56" customFormat="1" hidden="1" customHeight="1" spans="1:29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57"/>
      <c r="P81" s="58"/>
      <c r="Q81" s="58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</row>
    <row r="82" s="56" customFormat="1" hidden="1" customHeight="1" spans="1:29">
      <c r="A82" s="91" t="s">
        <v>29</v>
      </c>
      <c r="B82" s="103" t="s">
        <v>5</v>
      </c>
      <c r="C82" s="103" t="s">
        <v>6</v>
      </c>
      <c r="D82" s="91" t="s">
        <v>7</v>
      </c>
      <c r="E82" s="91" t="s">
        <v>8</v>
      </c>
      <c r="F82" s="91" t="s">
        <v>9</v>
      </c>
      <c r="G82" s="27" t="s">
        <v>10</v>
      </c>
      <c r="H82" s="103" t="s">
        <v>11</v>
      </c>
      <c r="I82" s="103" t="s">
        <v>12</v>
      </c>
      <c r="J82" s="103" t="s">
        <v>13</v>
      </c>
      <c r="K82" s="103" t="s">
        <v>14</v>
      </c>
      <c r="L82" s="103" t="s">
        <v>15</v>
      </c>
      <c r="M82" s="103" t="s">
        <v>16</v>
      </c>
      <c r="N82" s="91"/>
      <c r="O82" s="57"/>
      <c r="P82" s="58"/>
      <c r="Q82" s="58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</row>
    <row r="83" s="56" customFormat="1" hidden="1" customHeight="1" spans="1:29">
      <c r="A83" s="27" t="str">
        <f>Q90</f>
        <v>赵云浩-2026</v>
      </c>
      <c r="B83" s="27">
        <f t="array" ref="B83:M83">_xlfn._xlws.FILTER(B73:M80,A73:A80=A83)</f>
        <v>292281.8</v>
      </c>
      <c r="C83" s="27">
        <v>436605.2</v>
      </c>
      <c r="D83" s="27">
        <v>594079.1</v>
      </c>
      <c r="E83" s="27">
        <v>532998.3</v>
      </c>
      <c r="F83" s="27">
        <v>286693</v>
      </c>
      <c r="G83" s="27">
        <v>671146.8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/>
      <c r="O83" s="57"/>
      <c r="P83" s="58"/>
      <c r="Q83" s="58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</row>
    <row r="84" s="56" customFormat="1" hidden="1" customHeight="1" spans="1:29">
      <c r="A84" s="27" t="str">
        <f>Q91</f>
        <v>赵云浩-2025</v>
      </c>
      <c r="B84" s="27">
        <f t="array" ref="B84:M84">_xlfn._xlws.FILTER(B73:M80,A73:A80=A84)</f>
        <v>1612538.086</v>
      </c>
      <c r="C84" s="27">
        <v>244788.4</v>
      </c>
      <c r="D84" s="27">
        <v>408134</v>
      </c>
      <c r="E84" s="27">
        <v>356151.145</v>
      </c>
      <c r="F84" s="27">
        <v>367657.18</v>
      </c>
      <c r="G84" s="27">
        <v>329250</v>
      </c>
      <c r="H84" s="27">
        <v>345788</v>
      </c>
      <c r="I84" s="27">
        <v>551992.78</v>
      </c>
      <c r="J84" s="27">
        <v>216416.76</v>
      </c>
      <c r="K84" s="27">
        <v>500539.9</v>
      </c>
      <c r="L84" s="27">
        <v>1255380</v>
      </c>
      <c r="M84" s="27">
        <v>1599045.84</v>
      </c>
      <c r="N84" s="27"/>
      <c r="O84" s="57"/>
      <c r="P84" s="58"/>
      <c r="Q84" s="58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</row>
    <row r="85" s="56" customFormat="1" hidden="1" customHeight="1" spans="1:29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57"/>
      <c r="P85" s="58"/>
      <c r="Q85" s="58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</row>
    <row r="86" s="56" customFormat="1" hidden="1" customHeight="1" spans="1:29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57"/>
      <c r="P86" s="58"/>
      <c r="Q86" s="58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</row>
    <row r="87" s="56" customFormat="1" customHeight="1" spans="1:29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57"/>
      <c r="P87" s="58"/>
      <c r="Q87" s="58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</row>
    <row r="88" s="56" customFormat="1" customHeight="1" spans="1:29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57"/>
      <c r="P88" s="58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</row>
    <row r="89" s="56" customFormat="1" customHeight="1" spans="1:29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57"/>
      <c r="P89" s="58"/>
      <c r="Q89" s="66" t="s">
        <v>59</v>
      </c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</row>
    <row r="90" s="56" customFormat="1" customHeight="1" spans="1:29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57"/>
      <c r="P90" s="58"/>
      <c r="Q90" s="66" t="s">
        <v>49</v>
      </c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</row>
    <row r="91" s="56" customFormat="1" customHeight="1" spans="1:29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57"/>
      <c r="P91" s="58"/>
      <c r="Q91" s="66" t="s">
        <v>52</v>
      </c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</row>
    <row r="92" s="56" customFormat="1" ht="22" customHeight="1" spans="1:29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57"/>
      <c r="P92" s="58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</row>
    <row r="93" s="56" customFormat="1" hidden="1" customHeight="1" spans="1:29">
      <c r="A93" s="105" t="s">
        <v>76</v>
      </c>
      <c r="B93" s="106"/>
      <c r="C93" s="76" t="s">
        <v>5</v>
      </c>
      <c r="D93" s="76" t="s">
        <v>6</v>
      </c>
      <c r="E93" s="76" t="s">
        <v>7</v>
      </c>
      <c r="F93" s="75" t="s">
        <v>8</v>
      </c>
      <c r="G93" s="75" t="s">
        <v>9</v>
      </c>
      <c r="H93" s="75" t="s">
        <v>10</v>
      </c>
      <c r="I93" s="75" t="s">
        <v>11</v>
      </c>
      <c r="J93" s="75" t="s">
        <v>12</v>
      </c>
      <c r="K93" s="75" t="s">
        <v>13</v>
      </c>
      <c r="L93" s="75" t="s">
        <v>14</v>
      </c>
      <c r="M93" s="75" t="s">
        <v>15</v>
      </c>
      <c r="N93" s="75" t="s">
        <v>16</v>
      </c>
      <c r="O93" s="107" t="s">
        <v>41</v>
      </c>
      <c r="P93" s="65" t="s">
        <v>44</v>
      </c>
      <c r="Q93" s="65" t="s">
        <v>45</v>
      </c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</row>
    <row r="94" s="56" customFormat="1" hidden="1" customHeight="1" spans="1:29">
      <c r="A94" s="66" t="s">
        <v>77</v>
      </c>
      <c r="B94" s="66"/>
      <c r="C94" s="96">
        <v>1944344.086</v>
      </c>
      <c r="D94" s="96">
        <v>2223326.28</v>
      </c>
      <c r="E94" s="66">
        <v>755763.5</v>
      </c>
      <c r="F94" s="66">
        <v>826146.75</v>
      </c>
      <c r="G94" s="66">
        <v>720293.68</v>
      </c>
      <c r="H94" s="66">
        <v>632775.4</v>
      </c>
      <c r="I94" s="95">
        <v>937083</v>
      </c>
      <c r="J94" s="66"/>
      <c r="K94" s="66"/>
      <c r="L94" s="66"/>
      <c r="M94" s="66"/>
      <c r="N94" s="102"/>
      <c r="O94" s="96">
        <f>SUM(C94:N94)</f>
        <v>8039732.696</v>
      </c>
      <c r="P94" s="90">
        <f>(I94-I95)/I95</f>
        <v>0.388365540536246</v>
      </c>
      <c r="Q94" s="90">
        <f>(I94-H94)/H94</f>
        <v>0.480909340028073</v>
      </c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</row>
    <row r="95" s="56" customFormat="1" hidden="1" customHeight="1" spans="1:29">
      <c r="A95" s="108" t="s">
        <v>78</v>
      </c>
      <c r="B95" s="108"/>
      <c r="C95" s="108">
        <v>905995.84</v>
      </c>
      <c r="D95" s="108">
        <v>677290.6</v>
      </c>
      <c r="E95" s="108">
        <v>1115696.58</v>
      </c>
      <c r="F95" s="108">
        <v>2320365.67</v>
      </c>
      <c r="G95" s="108">
        <v>1007470.816</v>
      </c>
      <c r="H95" s="108">
        <v>3550576</v>
      </c>
      <c r="I95" s="108">
        <v>674954.09</v>
      </c>
      <c r="J95" s="108">
        <v>949618.9</v>
      </c>
      <c r="K95" s="108">
        <v>660870.5</v>
      </c>
      <c r="L95" s="108">
        <v>577531.312</v>
      </c>
      <c r="M95" s="108">
        <v>1946328.86</v>
      </c>
      <c r="N95" s="108">
        <v>1360828.09</v>
      </c>
      <c r="O95" s="109">
        <f>SUM(C95:N95)</f>
        <v>15747527.258</v>
      </c>
      <c r="P95" s="90"/>
      <c r="Q95" s="90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</row>
    <row r="96" s="56" customFormat="1" hidden="1" customHeight="1" spans="1:29">
      <c r="A96" s="110"/>
      <c r="B96" s="77" t="s">
        <v>79</v>
      </c>
      <c r="C96" s="79"/>
      <c r="D96" s="79"/>
      <c r="E96" s="79"/>
      <c r="F96" s="79"/>
      <c r="G96" s="79"/>
      <c r="H96" s="79"/>
      <c r="I96" s="79">
        <v>270794.19</v>
      </c>
      <c r="J96" s="111">
        <v>433158.11</v>
      </c>
      <c r="K96" s="112">
        <v>390046.5</v>
      </c>
      <c r="L96" s="112">
        <v>352880</v>
      </c>
      <c r="M96" s="112">
        <v>689258</v>
      </c>
      <c r="N96" s="66">
        <v>334732</v>
      </c>
      <c r="O96" s="66">
        <f>SUM(C96:N96)</f>
        <v>2470868.8</v>
      </c>
      <c r="P96" s="67"/>
      <c r="Q96" s="90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</row>
    <row r="97" s="56" customFormat="1" hidden="1" customHeight="1" spans="1:29">
      <c r="A97" s="113" t="s">
        <v>80</v>
      </c>
      <c r="B97" s="114"/>
      <c r="C97" s="115" t="e">
        <f>#REF!+#REF!</f>
        <v>#REF!</v>
      </c>
      <c r="D97" s="115" t="e">
        <f>#REF!+#REF!</f>
        <v>#REF!</v>
      </c>
      <c r="E97" s="107" t="e">
        <f>#REF!+#REF!</f>
        <v>#REF!</v>
      </c>
      <c r="F97" s="107" t="e">
        <f>#REF!+#REF!</f>
        <v>#REF!</v>
      </c>
      <c r="G97" s="107">
        <v>720293.68</v>
      </c>
      <c r="H97" s="107">
        <v>632775.4</v>
      </c>
      <c r="I97" s="107">
        <v>937083</v>
      </c>
      <c r="J97" s="107"/>
      <c r="K97" s="116"/>
      <c r="L97" s="116"/>
      <c r="M97" s="116"/>
      <c r="N97" s="117"/>
      <c r="O97" s="107"/>
      <c r="P97" s="90"/>
      <c r="Q97" s="90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</row>
    <row r="98" s="27" customFormat="1" ht="19" hidden="1" customHeight="1" spans="1:29">
      <c r="A98" s="91"/>
      <c r="B98" s="91">
        <v>3</v>
      </c>
      <c r="C98" s="31"/>
      <c r="D98" s="31"/>
      <c r="E98" s="31"/>
      <c r="F98" s="31"/>
      <c r="G98" s="31"/>
      <c r="H98" s="31"/>
      <c r="I98" s="31"/>
      <c r="J98" s="31"/>
      <c r="K98" s="118"/>
      <c r="L98" s="72"/>
      <c r="M98" s="72"/>
      <c r="N98" s="72"/>
      <c r="O98" s="57"/>
      <c r="P98" s="58"/>
    </row>
    <row r="99" hidden="1" customHeight="1" spans="1:29">
      <c r="A99" s="75" t="s">
        <v>3</v>
      </c>
      <c r="B99" s="75" t="s">
        <v>29</v>
      </c>
      <c r="C99" s="76" t="s">
        <v>5</v>
      </c>
      <c r="D99" s="76" t="s">
        <v>6</v>
      </c>
      <c r="E99" s="76" t="s">
        <v>7</v>
      </c>
      <c r="F99" s="76" t="s">
        <v>8</v>
      </c>
      <c r="G99" s="76" t="s">
        <v>9</v>
      </c>
      <c r="H99" s="75" t="s">
        <v>10</v>
      </c>
      <c r="I99" s="75" t="s">
        <v>11</v>
      </c>
      <c r="J99" s="75" t="s">
        <v>12</v>
      </c>
      <c r="K99" s="75" t="s">
        <v>13</v>
      </c>
      <c r="L99" s="75" t="s">
        <v>14</v>
      </c>
      <c r="M99" s="75" t="s">
        <v>15</v>
      </c>
      <c r="N99" s="75" t="s">
        <v>16</v>
      </c>
      <c r="Q99" s="27"/>
    </row>
    <row r="100" hidden="1" customHeight="1" spans="1:29">
      <c r="B100" s="27" t="e">
        <f t="array" ref="B100">INDEX(#REF!,$B$98)</f>
        <v>#REF!</v>
      </c>
      <c r="C100" s="27" t="e">
        <f t="array" ref="C100">_xlfn._xlws.FILTER(#REF!,#REF!=B100)</f>
        <v>#REF!</v>
      </c>
      <c r="Q100" s="27"/>
    </row>
    <row r="101" customHeight="1" spans="1:29">
      <c r="Q101" s="27"/>
    </row>
  </sheetData>
  <mergeCells count="10">
    <mergeCell ref="A3:O3"/>
    <mergeCell ref="A4:N4"/>
    <mergeCell ref="A41:P41"/>
    <mergeCell ref="A42:E42"/>
    <mergeCell ref="A49:D49"/>
    <mergeCell ref="A56:E56"/>
    <mergeCell ref="A93:B93"/>
    <mergeCell ref="A94:B94"/>
    <mergeCell ref="A95:B95"/>
    <mergeCell ref="A97:B97"/>
  </mergeCells>
  <dataValidations count="4">
    <dataValidation type="list" allowBlank="1" showInputMessage="1" showErrorMessage="1" sqref="Q28">
      <formula1>$A$10:$A$12</formula1>
    </dataValidation>
    <dataValidation type="list" allowBlank="1" showInputMessage="1" showErrorMessage="1" sqref="Q29">
      <formula1>$A$13:$A$15</formula1>
    </dataValidation>
    <dataValidation type="list" allowBlank="1" showInputMessage="1" showErrorMessage="1" sqref="Q90">
      <formula1>$A$73:$A$76</formula1>
    </dataValidation>
    <dataValidation type="list" allowBlank="1" showInputMessage="1" showErrorMessage="1" sqref="Q91">
      <formula1>$A$77:$A$80</formula1>
    </dataValidation>
  </dataValidation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6C0D"/>
    <outlinePr summaryBelow="0" summaryRight="0"/>
  </sheetPr>
  <dimension ref="A1:T127"/>
  <sheetViews>
    <sheetView showGridLines="0" workbookViewId="0">
      <selection activeCell="A1" sqref="A1:F1"/>
    </sheetView>
  </sheetViews>
  <sheetFormatPr defaultColWidth="9" defaultRowHeight="13.5" customHeight="1"/>
  <cols>
    <col min="1" max="1" width="9" style="27"/>
    <col min="2" max="2" width="27.8333333333333" style="27" customWidth="1"/>
    <col min="3" max="3" width="23.1666666666667" style="27" customWidth="1"/>
    <col min="4" max="4" width="12.1666666666667" style="27" customWidth="1"/>
    <col min="5" max="5" width="18.6666666666667" style="27" customWidth="1"/>
    <col min="6" max="6" width="12.6666666666667" style="27"/>
    <col min="7" max="7" width="11.3333333333333" style="27" customWidth="1"/>
    <col min="8" max="8" width="13.6666666666667" style="27" customWidth="1"/>
    <col min="9" max="9" width="16.5" style="27" customWidth="1"/>
    <col min="10" max="10" width="17.8333333333333" style="27" customWidth="1"/>
    <col min="11" max="11" width="14.1666666666667" style="27" customWidth="1"/>
    <col min="12" max="12" width="13.6666666666667" style="27" customWidth="1"/>
    <col min="13" max="14" width="9" style="27" hidden="1" customWidth="1"/>
    <col min="15" max="16" width="9.16666666666667" style="27" hidden="1" customWidth="1"/>
    <col min="17" max="17" width="10.1666666666667" style="27"/>
    <col min="18" max="19" width="12" style="27"/>
    <col min="20" max="40" width="9" style="27"/>
  </cols>
  <sheetData>
    <row r="1" customHeight="1" spans="1:15">
      <c r="A1" s="28" t="s">
        <v>81</v>
      </c>
      <c r="B1" s="28"/>
      <c r="C1" s="28"/>
      <c r="D1" s="28"/>
      <c r="E1" s="28"/>
      <c r="F1" s="28"/>
      <c r="G1" s="29"/>
      <c r="H1" s="28" t="s">
        <v>82</v>
      </c>
      <c r="I1" s="28"/>
      <c r="J1" s="28"/>
      <c r="K1" s="28"/>
      <c r="L1" s="28"/>
      <c r="M1" s="28"/>
    </row>
    <row r="2" ht="20" customHeight="1" spans="1:15">
      <c r="A2" s="30" t="s">
        <v>83</v>
      </c>
      <c r="B2" s="30" t="s">
        <v>84</v>
      </c>
      <c r="C2" s="30" t="s">
        <v>85</v>
      </c>
      <c r="D2" s="30" t="s">
        <v>86</v>
      </c>
      <c r="E2" s="30" t="s">
        <v>87</v>
      </c>
      <c r="F2" s="31"/>
      <c r="G2" s="31"/>
      <c r="H2" s="30" t="s">
        <v>83</v>
      </c>
      <c r="I2" s="30" t="s">
        <v>84</v>
      </c>
      <c r="J2" s="30" t="s">
        <v>85</v>
      </c>
      <c r="K2" s="30" t="s">
        <v>86</v>
      </c>
      <c r="L2" s="30" t="s">
        <v>87</v>
      </c>
      <c r="M2" s="31"/>
    </row>
    <row r="3" s="26" customFormat="1" ht="17" customHeight="1" spans="1:15">
      <c r="A3" s="32">
        <v>1</v>
      </c>
      <c r="B3" s="32" t="s">
        <v>88</v>
      </c>
      <c r="C3" s="32" t="s">
        <v>89</v>
      </c>
      <c r="D3" s="32" t="s">
        <v>24</v>
      </c>
      <c r="E3" s="32">
        <v>4591725.39</v>
      </c>
      <c r="F3" s="26"/>
      <c r="H3" s="32">
        <v>1</v>
      </c>
      <c r="I3" s="32" t="s">
        <v>90</v>
      </c>
      <c r="J3" s="33" t="s">
        <v>91</v>
      </c>
      <c r="K3" s="32" t="s">
        <v>25</v>
      </c>
      <c r="L3" s="32">
        <v>2363752.1</v>
      </c>
      <c r="O3" s="34"/>
    </row>
    <row r="4" s="26" customFormat="1" ht="17" customHeight="1" spans="1:15">
      <c r="A4" s="32">
        <v>2</v>
      </c>
      <c r="B4" s="32" t="s">
        <v>90</v>
      </c>
      <c r="C4" s="32" t="s">
        <v>91</v>
      </c>
      <c r="D4" s="32" t="s">
        <v>62</v>
      </c>
      <c r="E4" s="32">
        <v>2408119.3</v>
      </c>
      <c r="F4" s="26"/>
      <c r="H4" s="32">
        <v>2</v>
      </c>
      <c r="I4" s="32" t="s">
        <v>92</v>
      </c>
      <c r="J4" s="33" t="s">
        <v>93</v>
      </c>
      <c r="K4" s="32" t="s">
        <v>25</v>
      </c>
      <c r="L4" s="32">
        <v>558000</v>
      </c>
      <c r="O4" s="34"/>
    </row>
    <row r="5" s="26" customFormat="1" ht="17" customHeight="1" spans="1:15">
      <c r="A5" s="32">
        <v>3</v>
      </c>
      <c r="B5" s="32" t="s">
        <v>92</v>
      </c>
      <c r="C5" s="32" t="s">
        <v>93</v>
      </c>
      <c r="D5" s="32" t="s">
        <v>62</v>
      </c>
      <c r="E5" s="32">
        <v>1642347</v>
      </c>
      <c r="F5" s="26"/>
      <c r="H5" s="32">
        <v>3</v>
      </c>
      <c r="I5" s="32" t="s">
        <v>94</v>
      </c>
      <c r="J5" s="33" t="s">
        <v>95</v>
      </c>
      <c r="K5" s="32" t="s">
        <v>24</v>
      </c>
      <c r="L5" s="32">
        <v>547540</v>
      </c>
      <c r="O5" s="34"/>
    </row>
    <row r="6" s="26" customFormat="1" ht="17" customHeight="1" spans="1:15">
      <c r="A6" s="32">
        <v>4</v>
      </c>
      <c r="B6" s="32" t="s">
        <v>96</v>
      </c>
      <c r="C6" s="32" t="s">
        <v>97</v>
      </c>
      <c r="D6" s="32" t="s">
        <v>62</v>
      </c>
      <c r="E6" s="32">
        <v>1096427</v>
      </c>
      <c r="F6" s="26"/>
      <c r="H6" s="32">
        <v>4</v>
      </c>
      <c r="I6" s="32" t="s">
        <v>88</v>
      </c>
      <c r="J6" s="33" t="s">
        <v>98</v>
      </c>
      <c r="K6" s="32" t="s">
        <v>24</v>
      </c>
      <c r="L6" s="32">
        <v>502333.8</v>
      </c>
      <c r="O6" s="34"/>
    </row>
    <row r="7" s="26" customFormat="1" ht="17" customHeight="1" spans="1:15">
      <c r="A7" s="32">
        <v>5</v>
      </c>
      <c r="B7" s="32" t="s">
        <v>94</v>
      </c>
      <c r="C7" s="32" t="s">
        <v>95</v>
      </c>
      <c r="D7" s="32" t="s">
        <v>24</v>
      </c>
      <c r="E7" s="32">
        <v>1025784</v>
      </c>
      <c r="F7" s="26"/>
      <c r="H7" s="32">
        <v>5</v>
      </c>
      <c r="I7" s="32"/>
      <c r="J7" s="33" t="s">
        <v>99</v>
      </c>
      <c r="K7" s="32" t="s">
        <v>25</v>
      </c>
      <c r="L7" s="32">
        <v>485000</v>
      </c>
      <c r="O7" s="34"/>
    </row>
    <row r="8" s="26" customFormat="1" ht="17" customHeight="1" spans="1:15">
      <c r="A8" s="32">
        <v>6</v>
      </c>
      <c r="B8" s="32" t="s">
        <v>92</v>
      </c>
      <c r="C8" s="32" t="s">
        <v>100</v>
      </c>
      <c r="D8" s="32" t="s">
        <v>62</v>
      </c>
      <c r="E8" s="32">
        <v>951300</v>
      </c>
      <c r="F8" s="26"/>
      <c r="H8" s="32">
        <v>6</v>
      </c>
      <c r="I8" s="32"/>
      <c r="J8" s="33" t="s">
        <v>101</v>
      </c>
      <c r="K8" s="32" t="s">
        <v>24</v>
      </c>
      <c r="L8" s="32">
        <v>455300</v>
      </c>
      <c r="O8" s="34"/>
    </row>
    <row r="9" s="26" customFormat="1" ht="17" customHeight="1" spans="1:15">
      <c r="A9" s="32">
        <v>7</v>
      </c>
      <c r="B9" s="32"/>
      <c r="C9" s="32" t="s">
        <v>101</v>
      </c>
      <c r="D9" s="32" t="s">
        <v>24</v>
      </c>
      <c r="E9" s="32">
        <v>872300</v>
      </c>
      <c r="H9" s="32">
        <v>7</v>
      </c>
      <c r="I9" s="32"/>
      <c r="J9" s="33" t="s">
        <v>102</v>
      </c>
      <c r="K9" s="32" t="s">
        <v>24</v>
      </c>
      <c r="L9" s="32">
        <v>354444.6</v>
      </c>
      <c r="O9" s="34"/>
    </row>
    <row r="10" s="26" customFormat="1" ht="17" customHeight="1" spans="1:15">
      <c r="A10" s="32">
        <v>8</v>
      </c>
      <c r="B10" s="32"/>
      <c r="C10" s="32" t="s">
        <v>99</v>
      </c>
      <c r="D10" s="32" t="s">
        <v>62</v>
      </c>
      <c r="E10" s="32">
        <v>834260</v>
      </c>
      <c r="H10" s="32">
        <v>8</v>
      </c>
      <c r="I10" s="32" t="s">
        <v>103</v>
      </c>
      <c r="J10" s="33" t="s">
        <v>104</v>
      </c>
      <c r="K10" s="32" t="s">
        <v>25</v>
      </c>
      <c r="L10" s="32">
        <v>352518</v>
      </c>
      <c r="O10" s="34"/>
    </row>
    <row r="11" s="26" customFormat="1" ht="17" customHeight="1" spans="1:15">
      <c r="A11" s="32">
        <v>9</v>
      </c>
      <c r="B11" s="32" t="s">
        <v>105</v>
      </c>
      <c r="C11" s="32" t="s">
        <v>106</v>
      </c>
      <c r="D11" s="32" t="s">
        <v>62</v>
      </c>
      <c r="E11" s="32">
        <v>654495.32</v>
      </c>
      <c r="F11" s="26"/>
      <c r="H11" s="32">
        <v>9</v>
      </c>
      <c r="I11" s="32" t="s">
        <v>96</v>
      </c>
      <c r="J11" s="33" t="s">
        <v>97</v>
      </c>
      <c r="K11" s="32" t="s">
        <v>25</v>
      </c>
      <c r="L11" s="32">
        <v>347640</v>
      </c>
      <c r="O11" s="34"/>
    </row>
    <row r="12" s="26" customFormat="1" ht="17" customHeight="1" spans="1:15">
      <c r="A12" s="32">
        <v>10</v>
      </c>
      <c r="B12" s="32" t="s">
        <v>107</v>
      </c>
      <c r="C12" s="32" t="s">
        <v>108</v>
      </c>
      <c r="D12" s="32" t="s">
        <v>24</v>
      </c>
      <c r="E12" s="32" t="s">
        <v>109</v>
      </c>
      <c r="F12" s="26"/>
      <c r="H12" s="32">
        <v>10</v>
      </c>
      <c r="I12" s="32" t="s">
        <v>88</v>
      </c>
      <c r="J12" s="33" t="s">
        <v>89</v>
      </c>
      <c r="K12" s="32" t="s">
        <v>24</v>
      </c>
      <c r="L12" s="32">
        <v>300002</v>
      </c>
      <c r="O12" s="34"/>
    </row>
    <row r="13" s="26" customFormat="1" ht="17" customHeight="1" spans="1:15">
      <c r="A13" s="32">
        <v>11</v>
      </c>
      <c r="B13" s="32" t="s">
        <v>110</v>
      </c>
      <c r="C13" s="32" t="s">
        <v>111</v>
      </c>
      <c r="D13" s="32" t="s">
        <v>62</v>
      </c>
      <c r="E13" s="32">
        <v>390773</v>
      </c>
      <c r="F13" s="26"/>
      <c r="H13" s="32">
        <v>11</v>
      </c>
      <c r="I13" s="32"/>
      <c r="J13" s="33" t="s">
        <v>112</v>
      </c>
      <c r="K13" s="32" t="s">
        <v>25</v>
      </c>
      <c r="L13" s="32">
        <v>291055.2</v>
      </c>
      <c r="O13" s="34"/>
    </row>
    <row r="14" s="26" customFormat="1" ht="17" customHeight="1" spans="1:15">
      <c r="A14" s="32">
        <v>12</v>
      </c>
      <c r="B14" s="32" t="s">
        <v>88</v>
      </c>
      <c r="C14" s="32" t="s">
        <v>113</v>
      </c>
      <c r="D14" s="32" t="s">
        <v>24</v>
      </c>
      <c r="E14" s="32">
        <v>370980</v>
      </c>
      <c r="F14" s="26"/>
      <c r="H14" s="32">
        <v>12</v>
      </c>
      <c r="I14" s="32" t="s">
        <v>110</v>
      </c>
      <c r="J14" s="33" t="s">
        <v>111</v>
      </c>
      <c r="K14" s="32" t="s">
        <v>25</v>
      </c>
      <c r="L14" s="32">
        <v>276534.6</v>
      </c>
      <c r="O14" s="34"/>
    </row>
    <row r="15" s="26" customFormat="1" ht="17" customHeight="1" spans="1:15">
      <c r="A15" s="32">
        <v>13</v>
      </c>
      <c r="B15" s="32" t="s">
        <v>103</v>
      </c>
      <c r="C15" s="32" t="s">
        <v>104</v>
      </c>
      <c r="D15" s="32" t="s">
        <v>62</v>
      </c>
      <c r="E15" s="32">
        <v>249255.91</v>
      </c>
      <c r="F15" s="26"/>
      <c r="H15" s="32">
        <v>13</v>
      </c>
      <c r="I15" s="32" t="s">
        <v>92</v>
      </c>
      <c r="J15" s="33" t="s">
        <v>100</v>
      </c>
      <c r="K15" s="32" t="s">
        <v>25</v>
      </c>
      <c r="L15" s="32">
        <v>222958</v>
      </c>
      <c r="O15" s="34"/>
    </row>
    <row r="16" s="26" customFormat="1" ht="17" customHeight="1" spans="1:15">
      <c r="A16" s="32">
        <v>14</v>
      </c>
      <c r="B16" s="32" t="s">
        <v>114</v>
      </c>
      <c r="C16" s="32" t="s">
        <v>115</v>
      </c>
      <c r="D16" s="32" t="s">
        <v>24</v>
      </c>
      <c r="E16" s="32">
        <v>216404</v>
      </c>
      <c r="F16" s="26"/>
      <c r="H16" s="32">
        <v>14</v>
      </c>
      <c r="I16" s="32"/>
      <c r="J16" s="33" t="s">
        <v>116</v>
      </c>
      <c r="K16" s="32" t="s">
        <v>24</v>
      </c>
      <c r="L16" s="32">
        <v>156000</v>
      </c>
      <c r="O16" s="34"/>
    </row>
    <row r="17" s="26" customFormat="1" ht="17" customHeight="1" spans="1:15">
      <c r="A17" s="32">
        <v>15</v>
      </c>
      <c r="B17" s="32" t="s">
        <v>88</v>
      </c>
      <c r="C17" s="32" t="s">
        <v>98</v>
      </c>
      <c r="D17" s="32" t="s">
        <v>24</v>
      </c>
      <c r="E17" s="32">
        <v>211766</v>
      </c>
      <c r="F17" s="26"/>
      <c r="H17" s="32">
        <v>15</v>
      </c>
      <c r="I17" s="32" t="s">
        <v>114</v>
      </c>
      <c r="J17" s="33" t="s">
        <v>115</v>
      </c>
      <c r="K17" s="32" t="s">
        <v>24</v>
      </c>
      <c r="L17" s="32">
        <v>117600</v>
      </c>
      <c r="O17" s="34"/>
    </row>
    <row r="18" s="26" customFormat="1" ht="17" customHeight="1" spans="1:15">
      <c r="A18" s="32">
        <v>16</v>
      </c>
      <c r="B18" s="32"/>
      <c r="C18" s="32" t="s">
        <v>112</v>
      </c>
      <c r="D18" s="32" t="s">
        <v>62</v>
      </c>
      <c r="E18" s="32">
        <v>154184.8</v>
      </c>
      <c r="H18" s="32">
        <v>16</v>
      </c>
      <c r="I18" s="32" t="s">
        <v>88</v>
      </c>
      <c r="J18" s="33" t="s">
        <v>113</v>
      </c>
      <c r="K18" s="32" t="s">
        <v>24</v>
      </c>
      <c r="L18" s="32">
        <v>78620</v>
      </c>
      <c r="O18" s="34"/>
    </row>
    <row r="19" s="26" customFormat="1" ht="17" customHeight="1" spans="1:15">
      <c r="A19" s="32">
        <v>17</v>
      </c>
      <c r="B19" s="32" t="s">
        <v>88</v>
      </c>
      <c r="C19" s="32" t="s">
        <v>117</v>
      </c>
      <c r="D19" s="32" t="s">
        <v>24</v>
      </c>
      <c r="E19" s="32">
        <v>137370</v>
      </c>
      <c r="F19" s="26"/>
      <c r="H19" s="32">
        <v>17</v>
      </c>
      <c r="I19" s="32" t="s">
        <v>118</v>
      </c>
      <c r="J19" s="33" t="s">
        <v>119</v>
      </c>
      <c r="K19" s="32" t="s">
        <v>24</v>
      </c>
      <c r="L19" s="32">
        <v>75600</v>
      </c>
      <c r="O19" s="34"/>
    </row>
    <row r="20" s="26" customFormat="1" ht="17" customHeight="1" spans="1:15">
      <c r="A20" s="32">
        <v>18</v>
      </c>
      <c r="B20" s="32" t="s">
        <v>88</v>
      </c>
      <c r="C20" s="32" t="s">
        <v>120</v>
      </c>
      <c r="D20" s="32" t="s">
        <v>24</v>
      </c>
      <c r="E20" s="32">
        <v>82525</v>
      </c>
      <c r="F20" s="26"/>
      <c r="H20" s="32">
        <v>18</v>
      </c>
      <c r="I20" s="32" t="s">
        <v>107</v>
      </c>
      <c r="J20" s="33" t="s">
        <v>108</v>
      </c>
      <c r="K20" s="32" t="s">
        <v>24</v>
      </c>
      <c r="L20" s="32">
        <v>75275</v>
      </c>
      <c r="O20" s="34"/>
    </row>
    <row r="21" s="26" customFormat="1" ht="17" customHeight="1" spans="1:15">
      <c r="A21" s="32">
        <v>19</v>
      </c>
      <c r="B21" s="32" t="s">
        <v>121</v>
      </c>
      <c r="C21" s="32" t="s">
        <v>122</v>
      </c>
      <c r="D21" s="32" t="s">
        <v>27</v>
      </c>
      <c r="E21" s="32">
        <v>61332</v>
      </c>
      <c r="F21" s="26"/>
      <c r="H21" s="32">
        <v>19</v>
      </c>
      <c r="I21" s="32"/>
      <c r="J21" s="33" t="s">
        <v>123</v>
      </c>
      <c r="K21" s="32" t="s">
        <v>25</v>
      </c>
      <c r="L21" s="32">
        <v>68420</v>
      </c>
      <c r="O21" s="34"/>
    </row>
    <row r="22" s="26" customFormat="1" ht="17" customHeight="1" spans="1:15">
      <c r="A22" s="32">
        <v>20</v>
      </c>
      <c r="B22" s="32" t="s">
        <v>124</v>
      </c>
      <c r="C22" s="32" t="s">
        <v>125</v>
      </c>
      <c r="D22" s="32" t="s">
        <v>24</v>
      </c>
      <c r="E22" s="32">
        <v>53900</v>
      </c>
      <c r="F22" s="26"/>
      <c r="H22" s="32">
        <v>20</v>
      </c>
      <c r="I22" s="32" t="s">
        <v>105</v>
      </c>
      <c r="J22" s="33" t="s">
        <v>106</v>
      </c>
      <c r="K22" s="32" t="s">
        <v>25</v>
      </c>
      <c r="L22" s="32">
        <v>41056.2</v>
      </c>
      <c r="O22" s="34"/>
    </row>
    <row r="23" s="26" customFormat="1" ht="17" customHeight="1" spans="1:15">
      <c r="A23" s="32">
        <v>21</v>
      </c>
      <c r="B23" s="32"/>
      <c r="C23" s="32" t="s">
        <v>126</v>
      </c>
      <c r="D23" s="32" t="s">
        <v>62</v>
      </c>
      <c r="E23" s="32">
        <v>50000</v>
      </c>
      <c r="G23" s="34"/>
      <c r="H23" s="32">
        <v>21</v>
      </c>
      <c r="I23" s="32" t="s">
        <v>121</v>
      </c>
      <c r="J23" s="33" t="s">
        <v>127</v>
      </c>
      <c r="K23" s="32" t="s">
        <v>24</v>
      </c>
      <c r="L23" s="32">
        <v>35673.6</v>
      </c>
      <c r="M23" s="34"/>
      <c r="O23" s="34"/>
    </row>
    <row r="24" s="26" customFormat="1" ht="17" customHeight="1" spans="1:15">
      <c r="A24" s="32">
        <v>22</v>
      </c>
      <c r="B24" s="32" t="s">
        <v>118</v>
      </c>
      <c r="C24" s="32" t="s">
        <v>119</v>
      </c>
      <c r="D24" s="32" t="s">
        <v>24</v>
      </c>
      <c r="E24" s="32">
        <v>43800</v>
      </c>
      <c r="F24" s="26"/>
      <c r="G24" s="34"/>
      <c r="H24" s="32">
        <v>22</v>
      </c>
      <c r="I24" s="32" t="s">
        <v>128</v>
      </c>
      <c r="J24" s="33" t="s">
        <v>128</v>
      </c>
      <c r="K24" s="32" t="s">
        <v>24</v>
      </c>
      <c r="L24" s="32">
        <v>32996</v>
      </c>
      <c r="M24" s="34"/>
      <c r="O24" s="34"/>
    </row>
    <row r="25" s="26" customFormat="1" ht="17" customHeight="1" spans="1:15">
      <c r="A25" s="32">
        <v>23</v>
      </c>
      <c r="B25" s="32"/>
      <c r="C25" s="32" t="s">
        <v>123</v>
      </c>
      <c r="D25" s="32" t="s">
        <v>62</v>
      </c>
      <c r="E25" s="32">
        <v>22820</v>
      </c>
      <c r="G25" s="34"/>
      <c r="H25" s="32">
        <v>23</v>
      </c>
      <c r="I25" s="32" t="s">
        <v>121</v>
      </c>
      <c r="J25" s="33" t="s">
        <v>129</v>
      </c>
      <c r="K25" s="32" t="s">
        <v>24</v>
      </c>
      <c r="L25" s="32">
        <v>29699.2</v>
      </c>
      <c r="M25" s="34"/>
      <c r="O25" s="34"/>
    </row>
    <row r="26" s="26" customFormat="1" ht="17" customHeight="1" spans="1:15">
      <c r="A26" s="32">
        <v>24</v>
      </c>
      <c r="B26" s="32" t="s">
        <v>130</v>
      </c>
      <c r="C26" s="32" t="s">
        <v>131</v>
      </c>
      <c r="D26" s="32" t="s">
        <v>24</v>
      </c>
      <c r="E26" s="32">
        <v>17990.4</v>
      </c>
      <c r="F26" s="26"/>
      <c r="G26" s="34"/>
      <c r="H26" s="32">
        <v>24</v>
      </c>
      <c r="I26" s="32" t="s">
        <v>114</v>
      </c>
      <c r="J26" s="33" t="s">
        <v>132</v>
      </c>
      <c r="K26" s="32" t="s">
        <v>24</v>
      </c>
      <c r="L26" s="32">
        <v>24540</v>
      </c>
      <c r="M26" s="34"/>
      <c r="O26" s="34"/>
    </row>
    <row r="27" s="26" customFormat="1" ht="17" customHeight="1" spans="1:15">
      <c r="A27" s="32">
        <v>25</v>
      </c>
      <c r="B27" s="32" t="s">
        <v>124</v>
      </c>
      <c r="C27" s="32" t="s">
        <v>133</v>
      </c>
      <c r="D27" s="32" t="s">
        <v>24</v>
      </c>
      <c r="E27" s="32">
        <v>17700</v>
      </c>
      <c r="F27" s="26"/>
      <c r="G27" s="34"/>
      <c r="H27" s="32">
        <v>25</v>
      </c>
      <c r="I27" s="32"/>
      <c r="J27" s="33" t="s">
        <v>134</v>
      </c>
      <c r="K27" s="32" t="s">
        <v>24</v>
      </c>
      <c r="L27" s="32">
        <v>15100</v>
      </c>
      <c r="M27" s="34"/>
      <c r="O27" s="34"/>
    </row>
    <row r="28" s="26" customFormat="1" ht="17" customHeight="1" spans="1:15">
      <c r="A28" s="32">
        <v>26</v>
      </c>
      <c r="B28" s="32" t="s">
        <v>105</v>
      </c>
      <c r="C28" s="32" t="s">
        <v>135</v>
      </c>
      <c r="D28" s="32" t="s">
        <v>62</v>
      </c>
      <c r="E28" s="32">
        <v>15246</v>
      </c>
      <c r="F28" s="26"/>
      <c r="G28" s="34"/>
      <c r="H28" s="32">
        <v>26</v>
      </c>
      <c r="I28" s="32" t="s">
        <v>105</v>
      </c>
      <c r="J28" s="33" t="s">
        <v>135</v>
      </c>
      <c r="K28" s="32" t="s">
        <v>25</v>
      </c>
      <c r="L28" s="32">
        <v>12474</v>
      </c>
      <c r="M28" s="34"/>
      <c r="O28" s="34"/>
    </row>
    <row r="29" s="26" customFormat="1" ht="17" customHeight="1" spans="1:15">
      <c r="A29" s="32">
        <v>27</v>
      </c>
      <c r="B29" s="32" t="s">
        <v>110</v>
      </c>
      <c r="C29" s="32" t="s">
        <v>136</v>
      </c>
      <c r="D29" s="32" t="s">
        <v>62</v>
      </c>
      <c r="E29" s="32">
        <v>8544</v>
      </c>
      <c r="F29" s="26"/>
      <c r="G29" s="34"/>
      <c r="H29" s="32">
        <v>27</v>
      </c>
      <c r="I29" s="32" t="s">
        <v>128</v>
      </c>
      <c r="J29" s="33" t="s">
        <v>137</v>
      </c>
      <c r="K29" s="32" t="s">
        <v>24</v>
      </c>
      <c r="L29" s="32">
        <v>9980</v>
      </c>
      <c r="M29" s="34"/>
      <c r="O29" s="34"/>
    </row>
    <row r="30" s="26" customFormat="1" ht="17" customHeight="1" spans="1:15">
      <c r="A30" s="32">
        <v>28</v>
      </c>
      <c r="B30" s="32" t="s">
        <v>96</v>
      </c>
      <c r="C30" s="32" t="s">
        <v>138</v>
      </c>
      <c r="D30" s="32" t="s">
        <v>62</v>
      </c>
      <c r="E30" s="32">
        <v>4585</v>
      </c>
      <c r="F30" s="26"/>
      <c r="G30" s="34"/>
      <c r="H30" s="32">
        <v>28</v>
      </c>
      <c r="I30" s="32"/>
      <c r="J30" s="33" t="s">
        <v>139</v>
      </c>
      <c r="K30" s="32" t="s">
        <v>25</v>
      </c>
      <c r="L30" s="32">
        <v>9900</v>
      </c>
      <c r="M30" s="34"/>
      <c r="O30" s="34"/>
    </row>
    <row r="31" s="26" customFormat="1" ht="17" customHeight="1" spans="1:15">
      <c r="A31" s="32">
        <v>29</v>
      </c>
      <c r="B31" s="32" t="s">
        <v>92</v>
      </c>
      <c r="C31" s="32" t="s">
        <v>140</v>
      </c>
      <c r="D31" s="32" t="s">
        <v>62</v>
      </c>
      <c r="E31" s="32">
        <v>3500</v>
      </c>
      <c r="F31" s="26"/>
      <c r="G31" s="34"/>
      <c r="H31" s="32">
        <v>29</v>
      </c>
      <c r="I31" s="32" t="s">
        <v>90</v>
      </c>
      <c r="J31" s="33" t="s">
        <v>141</v>
      </c>
      <c r="K31" s="32" t="s">
        <v>25</v>
      </c>
      <c r="L31" s="32">
        <v>8893.5</v>
      </c>
      <c r="M31" s="34"/>
      <c r="O31" s="34"/>
    </row>
    <row r="32" s="26" customFormat="1" ht="17" customHeight="1" spans="1:15">
      <c r="A32" s="32">
        <v>30</v>
      </c>
      <c r="B32" s="32" t="s">
        <v>96</v>
      </c>
      <c r="C32" s="32" t="s">
        <v>142</v>
      </c>
      <c r="D32" s="32" t="s">
        <v>62</v>
      </c>
      <c r="E32" s="32">
        <v>2666.4</v>
      </c>
      <c r="F32" s="26"/>
      <c r="G32" s="34"/>
      <c r="H32" s="32">
        <v>30</v>
      </c>
      <c r="I32" s="32"/>
      <c r="J32" s="33" t="s">
        <v>140</v>
      </c>
      <c r="K32" s="32" t="s">
        <v>25</v>
      </c>
      <c r="L32" s="32">
        <v>4900</v>
      </c>
      <c r="M32" s="34"/>
      <c r="O32" s="34"/>
    </row>
    <row r="33" s="26" customFormat="1" ht="17" customHeight="1" spans="1:20">
      <c r="A33" s="35" t="s">
        <v>41</v>
      </c>
      <c r="B33" s="36"/>
      <c r="C33" s="36"/>
      <c r="D33" s="37"/>
      <c r="E33" s="32">
        <v>16711053.32</v>
      </c>
      <c r="H33" s="38" t="s">
        <v>41</v>
      </c>
      <c r="I33" s="39"/>
      <c r="J33" s="39"/>
      <c r="K33" s="40"/>
      <c r="L33" s="32">
        <f>SUM(L3:L32)</f>
        <v>7853805.8</v>
      </c>
    </row>
    <row r="34" customHeight="1" spans="1:20">
      <c r="H34" s="41" t="s">
        <v>143</v>
      </c>
      <c r="I34" s="34"/>
      <c r="J34" s="34"/>
      <c r="K34" s="34"/>
      <c r="L34" s="34"/>
    </row>
    <row r="36" s="27" customFormat="1" ht="25.5" customHeight="1" spans="1:20">
      <c r="A36" s="28" t="s">
        <v>144</v>
      </c>
      <c r="B36" s="42"/>
      <c r="C36" s="42"/>
      <c r="D36" s="42"/>
      <c r="E36" s="42"/>
      <c r="F36" s="42"/>
      <c r="G36" s="42"/>
      <c r="H36" s="42"/>
      <c r="I36" s="43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</row>
    <row r="37" s="27" customFormat="1" ht="21" customHeight="1" spans="1:20">
      <c r="A37" s="44" t="s">
        <v>84</v>
      </c>
      <c r="B37" s="45" t="s">
        <v>85</v>
      </c>
      <c r="C37" s="44" t="s">
        <v>86</v>
      </c>
      <c r="D37" s="44" t="s">
        <v>56</v>
      </c>
      <c r="E37" s="44" t="s">
        <v>5</v>
      </c>
      <c r="F37" s="44" t="s">
        <v>6</v>
      </c>
      <c r="G37" s="44" t="s">
        <v>7</v>
      </c>
      <c r="H37" s="44" t="s">
        <v>8</v>
      </c>
      <c r="I37" s="45" t="s">
        <v>9</v>
      </c>
      <c r="J37" s="44" t="s">
        <v>10</v>
      </c>
      <c r="K37" s="44" t="s">
        <v>11</v>
      </c>
      <c r="L37" s="44" t="s">
        <v>12</v>
      </c>
      <c r="M37" s="44" t="s">
        <v>13</v>
      </c>
      <c r="N37" s="44" t="s">
        <v>14</v>
      </c>
      <c r="O37" s="44" t="s">
        <v>15</v>
      </c>
      <c r="P37" s="44" t="s">
        <v>16</v>
      </c>
      <c r="Q37" s="44" t="s">
        <v>41</v>
      </c>
      <c r="R37" s="46" t="s">
        <v>44</v>
      </c>
      <c r="S37" s="46" t="s">
        <v>45</v>
      </c>
    </row>
    <row r="38" s="26" customFormat="1" ht="12" customHeight="1" spans="1:20">
      <c r="A38" s="47"/>
      <c r="B38" s="48" t="s">
        <v>101</v>
      </c>
      <c r="C38" s="47" t="s">
        <v>24</v>
      </c>
      <c r="D38" s="49" t="s">
        <v>57</v>
      </c>
      <c r="E38" s="49">
        <v>118500</v>
      </c>
      <c r="F38" s="49">
        <v>78000</v>
      </c>
      <c r="G38" s="49">
        <f>79600-78000</f>
        <v>1600</v>
      </c>
      <c r="H38" s="49">
        <v>53200</v>
      </c>
      <c r="I38" s="49">
        <v>52000</v>
      </c>
      <c r="J38" s="49">
        <v>152000</v>
      </c>
      <c r="K38" s="49"/>
      <c r="L38" s="49"/>
      <c r="M38" s="49"/>
      <c r="N38" s="49"/>
      <c r="O38" s="49"/>
      <c r="P38" s="49"/>
      <c r="Q38" s="49">
        <f t="shared" ref="Q38:Q101" si="0">SUM(E38:P38)</f>
        <v>455300</v>
      </c>
      <c r="R38" s="50">
        <f>(J38-J39)/J39</f>
        <v>0.6</v>
      </c>
      <c r="S38" s="50">
        <f>(J38-I38)/I38</f>
        <v>1.92307692307692</v>
      </c>
    </row>
    <row r="39" s="26" customFormat="1" ht="12" customHeight="1" spans="1:20">
      <c r="A39" s="51"/>
      <c r="B39" s="52"/>
      <c r="C39" s="51"/>
      <c r="D39" s="32" t="s">
        <v>58</v>
      </c>
      <c r="E39" s="32">
        <v>0</v>
      </c>
      <c r="F39" s="32">
        <v>95000</v>
      </c>
      <c r="G39" s="32">
        <v>135000</v>
      </c>
      <c r="H39" s="32">
        <v>255000</v>
      </c>
      <c r="I39" s="32">
        <v>57000</v>
      </c>
      <c r="J39" s="32">
        <v>95000</v>
      </c>
      <c r="K39" s="32">
        <v>19500</v>
      </c>
      <c r="L39" s="32">
        <v>58000</v>
      </c>
      <c r="M39" s="32">
        <v>24000</v>
      </c>
      <c r="N39" s="32"/>
      <c r="O39" s="32">
        <v>133800</v>
      </c>
      <c r="P39" s="32"/>
      <c r="Q39" s="32">
        <f t="shared" si="0"/>
        <v>872300</v>
      </c>
      <c r="R39" s="32"/>
      <c r="S39" s="32"/>
    </row>
    <row r="40" s="26" customFormat="1" ht="12" customHeight="1" spans="1:20">
      <c r="A40" s="53"/>
      <c r="B40" s="54"/>
      <c r="C40" s="51"/>
      <c r="D40" s="32" t="s">
        <v>145</v>
      </c>
      <c r="E40" s="32">
        <v>140000</v>
      </c>
      <c r="F40" s="32"/>
      <c r="G40" s="32">
        <v>128800</v>
      </c>
      <c r="H40" s="32">
        <v>400</v>
      </c>
      <c r="I40" s="32">
        <v>95000</v>
      </c>
      <c r="J40" s="32">
        <v>81520</v>
      </c>
      <c r="K40" s="32">
        <v>95000</v>
      </c>
      <c r="L40" s="32">
        <v>42000</v>
      </c>
      <c r="M40" s="32"/>
      <c r="N40" s="32">
        <v>56000</v>
      </c>
      <c r="O40" s="32">
        <v>56000</v>
      </c>
      <c r="P40" s="32">
        <v>227500</v>
      </c>
      <c r="Q40" s="32">
        <f t="shared" si="0"/>
        <v>922220</v>
      </c>
      <c r="R40" s="32"/>
      <c r="S40" s="32"/>
    </row>
    <row r="41" s="26" customFormat="1" ht="12" customHeight="1" spans="1:20">
      <c r="A41" s="47" t="s">
        <v>130</v>
      </c>
      <c r="B41" s="48" t="s">
        <v>131</v>
      </c>
      <c r="C41" s="51"/>
      <c r="D41" s="49" t="s">
        <v>57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>
        <f t="shared" si="0"/>
        <v>0</v>
      </c>
      <c r="R41" s="49"/>
      <c r="S41" s="49"/>
    </row>
    <row r="42" s="26" customFormat="1" ht="12" customHeight="1" spans="1:20">
      <c r="A42" s="51"/>
      <c r="B42" s="52"/>
      <c r="C42" s="51"/>
      <c r="D42" s="32" t="s">
        <v>58</v>
      </c>
      <c r="E42" s="32">
        <v>0</v>
      </c>
      <c r="F42" s="32"/>
      <c r="G42" s="32"/>
      <c r="H42" s="32"/>
      <c r="I42" s="32"/>
      <c r="J42" s="32"/>
      <c r="K42" s="32">
        <v>4416</v>
      </c>
      <c r="L42" s="32">
        <v>10300.8</v>
      </c>
      <c r="M42" s="32"/>
      <c r="N42" s="32"/>
      <c r="O42" s="32">
        <v>480</v>
      </c>
      <c r="P42" s="32">
        <v>2793.6</v>
      </c>
      <c r="Q42" s="32">
        <f t="shared" si="0"/>
        <v>17990.4</v>
      </c>
      <c r="R42" s="32"/>
      <c r="S42" s="32"/>
    </row>
    <row r="43" s="26" customFormat="1" ht="12" customHeight="1" spans="1:20">
      <c r="A43" s="53"/>
      <c r="B43" s="54"/>
      <c r="C43" s="53"/>
      <c r="D43" s="32" t="s">
        <v>145</v>
      </c>
      <c r="E43" s="32">
        <v>0</v>
      </c>
      <c r="F43" s="32"/>
      <c r="G43" s="32"/>
      <c r="H43" s="32">
        <v>14134.4</v>
      </c>
      <c r="I43" s="32">
        <v>4204.8</v>
      </c>
      <c r="J43" s="32"/>
      <c r="K43" s="32"/>
      <c r="L43" s="32"/>
      <c r="M43" s="32">
        <v>18480</v>
      </c>
      <c r="N43" s="32"/>
      <c r="O43" s="32"/>
      <c r="P43" s="32"/>
      <c r="Q43" s="32">
        <f t="shared" si="0"/>
        <v>36819.2</v>
      </c>
      <c r="R43" s="32"/>
      <c r="S43" s="32"/>
    </row>
    <row r="44" s="26" customFormat="1" ht="12" customHeight="1" spans="1:20">
      <c r="A44" s="47" t="s">
        <v>103</v>
      </c>
      <c r="B44" s="48" t="s">
        <v>104</v>
      </c>
      <c r="C44" s="47" t="s">
        <v>62</v>
      </c>
      <c r="D44" s="49" t="s">
        <v>57</v>
      </c>
      <c r="E44" s="49"/>
      <c r="F44" s="49">
        <v>176384</v>
      </c>
      <c r="G44" s="49">
        <v>34650</v>
      </c>
      <c r="H44" s="49"/>
      <c r="I44" s="49">
        <v>120684</v>
      </c>
      <c r="J44" s="49">
        <v>20800</v>
      </c>
      <c r="K44" s="49"/>
      <c r="L44" s="49"/>
      <c r="M44" s="49"/>
      <c r="N44" s="49"/>
      <c r="O44" s="49"/>
      <c r="P44" s="49"/>
      <c r="Q44" s="49">
        <f t="shared" si="0"/>
        <v>352518</v>
      </c>
      <c r="R44" s="50">
        <f>(J44-J45)/J45</f>
        <v>15</v>
      </c>
      <c r="S44" s="55">
        <f>(J44-I44)/I44</f>
        <v>-0.827649066984853</v>
      </c>
    </row>
    <row r="45" s="26" customFormat="1" ht="12" customHeight="1" spans="1:20">
      <c r="A45" s="51"/>
      <c r="B45" s="52"/>
      <c r="C45" s="51"/>
      <c r="D45" s="32" t="s">
        <v>58</v>
      </c>
      <c r="E45" s="32">
        <v>0</v>
      </c>
      <c r="F45" s="32">
        <v>11250</v>
      </c>
      <c r="G45" s="32">
        <v>14500</v>
      </c>
      <c r="H45" s="32">
        <v>12670</v>
      </c>
      <c r="I45" s="32">
        <v>15600</v>
      </c>
      <c r="J45" s="32">
        <v>1300</v>
      </c>
      <c r="K45" s="32">
        <v>9900</v>
      </c>
      <c r="L45" s="32"/>
      <c r="M45" s="32">
        <v>7260</v>
      </c>
      <c r="N45" s="32">
        <v>19500</v>
      </c>
      <c r="O45" s="32">
        <v>144975.91</v>
      </c>
      <c r="P45" s="32">
        <v>12300</v>
      </c>
      <c r="Q45" s="32">
        <f t="shared" si="0"/>
        <v>249255.91</v>
      </c>
      <c r="R45" s="32"/>
      <c r="S45" s="32"/>
    </row>
    <row r="46" s="26" customFormat="1" ht="12" customHeight="1" spans="1:20">
      <c r="A46" s="53"/>
      <c r="B46" s="54"/>
      <c r="C46" s="53"/>
      <c r="D46" s="32" t="s">
        <v>145</v>
      </c>
      <c r="E46" s="32">
        <v>15082</v>
      </c>
      <c r="F46" s="32">
        <v>9600</v>
      </c>
      <c r="G46" s="32">
        <v>18500</v>
      </c>
      <c r="H46" s="32">
        <v>16000</v>
      </c>
      <c r="I46" s="32">
        <v>8000</v>
      </c>
      <c r="J46" s="32">
        <v>8000</v>
      </c>
      <c r="K46" s="32">
        <v>19500</v>
      </c>
      <c r="L46" s="32">
        <v>12800</v>
      </c>
      <c r="M46" s="32"/>
      <c r="N46" s="32">
        <v>12800</v>
      </c>
      <c r="O46" s="32">
        <v>14450</v>
      </c>
      <c r="P46" s="32">
        <v>13600</v>
      </c>
      <c r="Q46" s="32">
        <f t="shared" si="0"/>
        <v>148332</v>
      </c>
      <c r="R46" s="32"/>
      <c r="S46" s="32"/>
    </row>
    <row r="47" s="26" customFormat="1" ht="12" customHeight="1" spans="1:20">
      <c r="A47" s="47" t="s">
        <v>94</v>
      </c>
      <c r="B47" s="48" t="s">
        <v>95</v>
      </c>
      <c r="C47" s="47" t="s">
        <v>24</v>
      </c>
      <c r="D47" s="49" t="s">
        <v>57</v>
      </c>
      <c r="E47" s="49">
        <v>70710</v>
      </c>
      <c r="F47" s="49">
        <v>105485</v>
      </c>
      <c r="G47" s="49">
        <v>89820</v>
      </c>
      <c r="H47" s="49">
        <v>128580</v>
      </c>
      <c r="I47" s="49">
        <v>87725</v>
      </c>
      <c r="J47" s="49">
        <v>65220</v>
      </c>
      <c r="K47" s="49"/>
      <c r="L47" s="49"/>
      <c r="M47" s="49"/>
      <c r="N47" s="49"/>
      <c r="O47" s="49"/>
      <c r="P47" s="49"/>
      <c r="Q47" s="49">
        <f t="shared" si="0"/>
        <v>547540</v>
      </c>
      <c r="R47" s="55">
        <f>(J47-J48)/J48</f>
        <v>-0.363769388352356</v>
      </c>
      <c r="S47" s="55">
        <f>(J47-I47)/I47</f>
        <v>-0.256540324878883</v>
      </c>
    </row>
    <row r="48" s="26" customFormat="1" ht="12" customHeight="1" spans="1:20">
      <c r="A48" s="51"/>
      <c r="B48" s="52"/>
      <c r="C48" s="51"/>
      <c r="D48" s="32" t="s">
        <v>58</v>
      </c>
      <c r="E48" s="32">
        <v>65280</v>
      </c>
      <c r="F48" s="32">
        <v>39620</v>
      </c>
      <c r="G48" s="32">
        <v>91320</v>
      </c>
      <c r="H48" s="32">
        <v>67110</v>
      </c>
      <c r="I48" s="32">
        <v>84900</v>
      </c>
      <c r="J48" s="32">
        <v>102510</v>
      </c>
      <c r="K48" s="32">
        <v>166050</v>
      </c>
      <c r="L48" s="32">
        <v>51940</v>
      </c>
      <c r="M48" s="32">
        <v>83940</v>
      </c>
      <c r="N48" s="32">
        <v>85570</v>
      </c>
      <c r="O48" s="32">
        <v>125054</v>
      </c>
      <c r="P48" s="32">
        <v>62490</v>
      </c>
      <c r="Q48" s="32">
        <f t="shared" si="0"/>
        <v>1025784</v>
      </c>
      <c r="R48" s="32"/>
      <c r="S48" s="32"/>
    </row>
    <row r="49" s="26" customFormat="1" ht="12" customHeight="1" spans="1:19">
      <c r="A49" s="53"/>
      <c r="B49" s="54"/>
      <c r="C49" s="53"/>
      <c r="D49" s="32" t="s">
        <v>145</v>
      </c>
      <c r="E49" s="32">
        <v>102600</v>
      </c>
      <c r="F49" s="32">
        <v>40210</v>
      </c>
      <c r="G49" s="32">
        <v>32190</v>
      </c>
      <c r="H49" s="32">
        <v>36280</v>
      </c>
      <c r="I49" s="32">
        <v>38240</v>
      </c>
      <c r="J49" s="32">
        <v>2100</v>
      </c>
      <c r="K49" s="32">
        <v>104715</v>
      </c>
      <c r="L49" s="32">
        <v>34960</v>
      </c>
      <c r="M49" s="32">
        <v>75860</v>
      </c>
      <c r="N49" s="32">
        <v>29810</v>
      </c>
      <c r="O49" s="32">
        <v>110740</v>
      </c>
      <c r="P49" s="32">
        <v>75160</v>
      </c>
      <c r="Q49" s="32">
        <f t="shared" si="0"/>
        <v>682865</v>
      </c>
      <c r="R49" s="32"/>
      <c r="S49" s="32"/>
    </row>
    <row r="50" s="26" customFormat="1" ht="12" customHeight="1" spans="1:19">
      <c r="A50" s="47" t="s">
        <v>110</v>
      </c>
      <c r="B50" s="48" t="s">
        <v>111</v>
      </c>
      <c r="C50" s="47" t="s">
        <v>62</v>
      </c>
      <c r="D50" s="49" t="s">
        <v>57</v>
      </c>
      <c r="E50" s="49">
        <v>113061.6</v>
      </c>
      <c r="F50" s="49">
        <v>26786.4</v>
      </c>
      <c r="G50" s="49">
        <v>10073.6</v>
      </c>
      <c r="H50" s="49">
        <v>27160</v>
      </c>
      <c r="I50" s="49">
        <v>12372</v>
      </c>
      <c r="J50" s="49">
        <v>87081</v>
      </c>
      <c r="K50" s="49"/>
      <c r="L50" s="49"/>
      <c r="M50" s="49"/>
      <c r="N50" s="49"/>
      <c r="O50" s="49"/>
      <c r="P50" s="49"/>
      <c r="Q50" s="49">
        <f t="shared" si="0"/>
        <v>276534.6</v>
      </c>
      <c r="R50" s="50">
        <f>(J50-J51)/J51</f>
        <v>0.797567490576709</v>
      </c>
      <c r="S50" s="50">
        <f>(J50-I50)/I50</f>
        <v>6.03855480116392</v>
      </c>
    </row>
    <row r="51" s="26" customFormat="1" ht="12" customHeight="1" spans="1:19">
      <c r="A51" s="51"/>
      <c r="B51" s="52"/>
      <c r="C51" s="51"/>
      <c r="D51" s="32" t="s">
        <v>58</v>
      </c>
      <c r="E51" s="32">
        <v>10449</v>
      </c>
      <c r="F51" s="32">
        <v>7310</v>
      </c>
      <c r="G51" s="32">
        <v>24285</v>
      </c>
      <c r="H51" s="32">
        <v>4615</v>
      </c>
      <c r="I51" s="32">
        <v>14328</v>
      </c>
      <c r="J51" s="32">
        <v>48443.8</v>
      </c>
      <c r="K51" s="32">
        <v>21900</v>
      </c>
      <c r="L51" s="32">
        <v>61997</v>
      </c>
      <c r="M51" s="32">
        <v>28510</v>
      </c>
      <c r="N51" s="32">
        <v>29114.4</v>
      </c>
      <c r="O51" s="32">
        <v>32858</v>
      </c>
      <c r="P51" s="32">
        <v>106962.8</v>
      </c>
      <c r="Q51" s="32">
        <f t="shared" si="0"/>
        <v>390773</v>
      </c>
      <c r="R51" s="32"/>
      <c r="S51" s="32"/>
    </row>
    <row r="52" s="26" customFormat="1" ht="12" customHeight="1" spans="1:19">
      <c r="A52" s="53"/>
      <c r="B52" s="54"/>
      <c r="C52" s="51"/>
      <c r="D52" s="32" t="s">
        <v>145</v>
      </c>
      <c r="E52" s="32">
        <v>12595</v>
      </c>
      <c r="F52" s="32">
        <v>5655</v>
      </c>
      <c r="G52" s="32">
        <v>15300</v>
      </c>
      <c r="H52" s="32">
        <v>12450</v>
      </c>
      <c r="I52" s="32">
        <v>3060</v>
      </c>
      <c r="J52" s="32">
        <v>4330</v>
      </c>
      <c r="K52" s="32">
        <v>27280</v>
      </c>
      <c r="L52" s="32">
        <v>22389</v>
      </c>
      <c r="M52" s="32">
        <v>27915</v>
      </c>
      <c r="N52" s="32">
        <v>8300</v>
      </c>
      <c r="O52" s="32">
        <v>61595</v>
      </c>
      <c r="P52" s="32">
        <v>9020</v>
      </c>
      <c r="Q52" s="32">
        <f t="shared" si="0"/>
        <v>209889</v>
      </c>
      <c r="R52" s="32"/>
      <c r="S52" s="32"/>
    </row>
    <row r="53" s="26" customFormat="1" ht="12" customHeight="1" spans="1:19">
      <c r="A53" s="47"/>
      <c r="B53" s="48" t="s">
        <v>112</v>
      </c>
      <c r="C53" s="51"/>
      <c r="D53" s="49" t="s">
        <v>57</v>
      </c>
      <c r="E53" s="49">
        <v>36320</v>
      </c>
      <c r="F53" s="49">
        <v>3000</v>
      </c>
      <c r="G53" s="49">
        <v>174000</v>
      </c>
      <c r="H53" s="49">
        <v>5591.2</v>
      </c>
      <c r="I53" s="49">
        <v>45000</v>
      </c>
      <c r="J53" s="49">
        <v>27144</v>
      </c>
      <c r="K53" s="49"/>
      <c r="L53" s="49"/>
      <c r="M53" s="49"/>
      <c r="N53" s="49"/>
      <c r="O53" s="49"/>
      <c r="P53" s="49"/>
      <c r="Q53" s="49">
        <f t="shared" si="0"/>
        <v>291055.2</v>
      </c>
      <c r="R53" s="50" t="e">
        <f>(J53-J54)/J54</f>
        <v>#DIV/0!</v>
      </c>
      <c r="S53" s="55">
        <f>(J53-I53)/I53</f>
        <v>-0.3968</v>
      </c>
    </row>
    <row r="54" s="26" customFormat="1" ht="12" customHeight="1" spans="1:19">
      <c r="A54" s="51"/>
      <c r="B54" s="52"/>
      <c r="C54" s="51"/>
      <c r="D54" s="32" t="s">
        <v>58</v>
      </c>
      <c r="E54" s="32">
        <v>0</v>
      </c>
      <c r="F54" s="32"/>
      <c r="G54" s="32"/>
      <c r="H54" s="32"/>
      <c r="I54" s="32"/>
      <c r="J54" s="32"/>
      <c r="K54" s="32">
        <v>10400</v>
      </c>
      <c r="L54" s="32">
        <v>21784.8</v>
      </c>
      <c r="M54" s="32">
        <v>29000</v>
      </c>
      <c r="N54" s="32">
        <v>93000</v>
      </c>
      <c r="O54" s="32"/>
      <c r="P54" s="32"/>
      <c r="Q54" s="32">
        <f t="shared" si="0"/>
        <v>154184.8</v>
      </c>
      <c r="R54" s="32"/>
      <c r="S54" s="32"/>
    </row>
    <row r="55" s="26" customFormat="1" ht="12" customHeight="1" spans="1:19">
      <c r="A55" s="53"/>
      <c r="B55" s="54"/>
      <c r="C55" s="53"/>
      <c r="D55" s="32" t="s">
        <v>145</v>
      </c>
      <c r="E55" s="32">
        <v>0</v>
      </c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>
        <f t="shared" si="0"/>
        <v>0</v>
      </c>
      <c r="R55" s="32"/>
      <c r="S55" s="32"/>
    </row>
    <row r="56" s="26" customFormat="1" ht="12" customHeight="1" spans="1:19">
      <c r="A56" s="47" t="s">
        <v>121</v>
      </c>
      <c r="B56" s="48" t="s">
        <v>122</v>
      </c>
      <c r="C56" s="47" t="s">
        <v>27</v>
      </c>
      <c r="D56" s="49" t="s">
        <v>57</v>
      </c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>
        <f t="shared" si="0"/>
        <v>0</v>
      </c>
      <c r="R56" s="49"/>
      <c r="S56" s="49"/>
    </row>
    <row r="57" s="26" customFormat="1" ht="12" customHeight="1" spans="1:19">
      <c r="A57" s="51"/>
      <c r="B57" s="52"/>
      <c r="C57" s="51"/>
      <c r="D57" s="32" t="s">
        <v>58</v>
      </c>
      <c r="E57" s="32">
        <v>15854</v>
      </c>
      <c r="F57" s="32"/>
      <c r="G57" s="32">
        <v>4608</v>
      </c>
      <c r="H57" s="32">
        <v>5760</v>
      </c>
      <c r="I57" s="32">
        <v>5472</v>
      </c>
      <c r="J57" s="32">
        <v>8230</v>
      </c>
      <c r="K57" s="32">
        <v>7680</v>
      </c>
      <c r="L57" s="32">
        <v>3456</v>
      </c>
      <c r="M57" s="32">
        <v>768</v>
      </c>
      <c r="N57" s="32">
        <v>5472</v>
      </c>
      <c r="O57" s="32">
        <v>4032</v>
      </c>
      <c r="P57" s="32"/>
      <c r="Q57" s="32">
        <f t="shared" si="0"/>
        <v>61332</v>
      </c>
      <c r="R57" s="32"/>
      <c r="S57" s="32"/>
    </row>
    <row r="58" s="26" customFormat="1" ht="12" customHeight="1" spans="1:19">
      <c r="A58" s="53"/>
      <c r="B58" s="54"/>
      <c r="C58" s="53"/>
      <c r="D58" s="32" t="s">
        <v>145</v>
      </c>
      <c r="E58" s="32">
        <v>0</v>
      </c>
      <c r="F58" s="32"/>
      <c r="G58" s="32"/>
      <c r="H58" s="32">
        <v>5376</v>
      </c>
      <c r="I58" s="32"/>
      <c r="J58" s="32">
        <v>4608</v>
      </c>
      <c r="K58" s="32">
        <v>288</v>
      </c>
      <c r="L58" s="32">
        <v>2649.6</v>
      </c>
      <c r="M58" s="32">
        <v>2304</v>
      </c>
      <c r="N58" s="32">
        <v>3456</v>
      </c>
      <c r="O58" s="32">
        <v>3456</v>
      </c>
      <c r="P58" s="32"/>
      <c r="Q58" s="32">
        <f t="shared" si="0"/>
        <v>22137.6</v>
      </c>
      <c r="R58" s="32"/>
      <c r="S58" s="32"/>
    </row>
    <row r="59" s="26" customFormat="1" ht="12" customHeight="1" spans="1:19">
      <c r="A59" s="47" t="s">
        <v>88</v>
      </c>
      <c r="B59" s="48" t="s">
        <v>113</v>
      </c>
      <c r="C59" s="47" t="s">
        <v>24</v>
      </c>
      <c r="D59" s="49" t="s">
        <v>57</v>
      </c>
      <c r="E59" s="49">
        <v>11480</v>
      </c>
      <c r="F59" s="49">
        <v>20360</v>
      </c>
      <c r="G59" s="49">
        <v>760</v>
      </c>
      <c r="H59" s="49">
        <v>8060</v>
      </c>
      <c r="I59" s="49">
        <v>21060</v>
      </c>
      <c r="J59" s="49">
        <v>16900</v>
      </c>
      <c r="K59" s="49"/>
      <c r="L59" s="49"/>
      <c r="M59" s="49"/>
      <c r="N59" s="49"/>
      <c r="O59" s="49"/>
      <c r="P59" s="49"/>
      <c r="Q59" s="49">
        <f t="shared" si="0"/>
        <v>78620</v>
      </c>
      <c r="R59" s="50">
        <f>(J59-J60)/J60</f>
        <v>0.775210084033613</v>
      </c>
      <c r="S59" s="55">
        <f>(J59-I59)/I59</f>
        <v>-0.197530864197531</v>
      </c>
    </row>
    <row r="60" s="26" customFormat="1" ht="12" customHeight="1" spans="1:19">
      <c r="A60" s="51"/>
      <c r="B60" s="52"/>
      <c r="C60" s="51"/>
      <c r="D60" s="32" t="s">
        <v>58</v>
      </c>
      <c r="E60" s="32">
        <v>10240</v>
      </c>
      <c r="F60" s="32">
        <v>67060</v>
      </c>
      <c r="G60" s="32">
        <v>139190</v>
      </c>
      <c r="H60" s="32">
        <v>3080</v>
      </c>
      <c r="I60" s="32">
        <v>5120</v>
      </c>
      <c r="J60" s="32">
        <v>9520</v>
      </c>
      <c r="K60" s="32">
        <v>9920</v>
      </c>
      <c r="L60" s="32">
        <v>39164</v>
      </c>
      <c r="M60" s="32">
        <v>28864</v>
      </c>
      <c r="N60" s="32">
        <v>26880</v>
      </c>
      <c r="O60" s="32">
        <v>20602</v>
      </c>
      <c r="P60" s="32">
        <v>11340</v>
      </c>
      <c r="Q60" s="32">
        <f t="shared" si="0"/>
        <v>370980</v>
      </c>
      <c r="R60" s="32"/>
      <c r="S60" s="32"/>
    </row>
    <row r="61" s="26" customFormat="1" ht="12" customHeight="1" spans="1:19">
      <c r="A61" s="51"/>
      <c r="B61" s="54"/>
      <c r="C61" s="51"/>
      <c r="D61" s="32" t="s">
        <v>145</v>
      </c>
      <c r="E61" s="32">
        <v>0</v>
      </c>
      <c r="F61" s="32"/>
      <c r="G61" s="32"/>
      <c r="H61" s="32">
        <v>43665</v>
      </c>
      <c r="I61" s="32">
        <v>2070</v>
      </c>
      <c r="J61" s="32"/>
      <c r="K61" s="32">
        <v>2100</v>
      </c>
      <c r="L61" s="32">
        <v>131480</v>
      </c>
      <c r="M61" s="32">
        <v>17580</v>
      </c>
      <c r="N61" s="32">
        <v>160</v>
      </c>
      <c r="O61" s="32">
        <v>10720</v>
      </c>
      <c r="P61" s="32">
        <v>27320</v>
      </c>
      <c r="Q61" s="32">
        <f t="shared" si="0"/>
        <v>235095</v>
      </c>
      <c r="R61" s="32"/>
      <c r="S61" s="32"/>
    </row>
    <row r="62" s="26" customFormat="1" ht="12" customHeight="1" spans="1:19">
      <c r="A62" s="51"/>
      <c r="B62" s="48" t="s">
        <v>120</v>
      </c>
      <c r="C62" s="51"/>
      <c r="D62" s="49" t="s">
        <v>57</v>
      </c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>
        <f t="shared" si="0"/>
        <v>0</v>
      </c>
      <c r="R62" s="49"/>
      <c r="S62" s="49"/>
    </row>
    <row r="63" s="26" customFormat="1" ht="12" customHeight="1" spans="1:19">
      <c r="A63" s="51"/>
      <c r="B63" s="52"/>
      <c r="C63" s="51"/>
      <c r="D63" s="32" t="s">
        <v>58</v>
      </c>
      <c r="E63" s="32">
        <v>66525</v>
      </c>
      <c r="F63" s="32"/>
      <c r="G63" s="32"/>
      <c r="H63" s="32"/>
      <c r="I63" s="32"/>
      <c r="J63" s="32"/>
      <c r="K63" s="32"/>
      <c r="L63" s="32">
        <v>8000</v>
      </c>
      <c r="M63" s="32">
        <v>8000</v>
      </c>
      <c r="N63" s="32"/>
      <c r="O63" s="32"/>
      <c r="P63" s="32"/>
      <c r="Q63" s="32">
        <f t="shared" si="0"/>
        <v>82525</v>
      </c>
      <c r="R63" s="32"/>
      <c r="S63" s="32"/>
    </row>
    <row r="64" s="26" customFormat="1" ht="12" customHeight="1" spans="1:19">
      <c r="A64" s="53"/>
      <c r="B64" s="54"/>
      <c r="C64" s="53"/>
      <c r="D64" s="32" t="s">
        <v>145</v>
      </c>
      <c r="E64" s="32">
        <v>0</v>
      </c>
      <c r="F64" s="32"/>
      <c r="G64" s="32">
        <v>10187.5</v>
      </c>
      <c r="H64" s="32"/>
      <c r="I64" s="32"/>
      <c r="J64" s="32">
        <v>8430</v>
      </c>
      <c r="K64" s="32"/>
      <c r="L64" s="32"/>
      <c r="M64" s="32">
        <v>8430</v>
      </c>
      <c r="N64" s="32"/>
      <c r="O64" s="32"/>
      <c r="P64" s="32"/>
      <c r="Q64" s="32">
        <f t="shared" si="0"/>
        <v>27047.5</v>
      </c>
      <c r="R64" s="32"/>
      <c r="S64" s="32"/>
    </row>
    <row r="65" s="26" customFormat="1" ht="12" customHeight="1" spans="1:19">
      <c r="A65" s="47" t="s">
        <v>96</v>
      </c>
      <c r="B65" s="48" t="s">
        <v>142</v>
      </c>
      <c r="C65" s="47" t="s">
        <v>62</v>
      </c>
      <c r="D65" s="49" t="s">
        <v>57</v>
      </c>
      <c r="E65" s="49"/>
      <c r="F65" s="49">
        <v>1666.5</v>
      </c>
      <c r="G65" s="49"/>
      <c r="H65" s="49">
        <v>2975</v>
      </c>
      <c r="I65" s="49"/>
      <c r="J65" s="49"/>
      <c r="K65" s="49"/>
      <c r="L65" s="49"/>
      <c r="M65" s="49"/>
      <c r="N65" s="49"/>
      <c r="O65" s="49"/>
      <c r="P65" s="49"/>
      <c r="Q65" s="49">
        <f t="shared" si="0"/>
        <v>4641.5</v>
      </c>
      <c r="R65" s="55"/>
      <c r="S65" s="55"/>
    </row>
    <row r="66" s="26" customFormat="1" ht="12" customHeight="1" spans="1:19">
      <c r="A66" s="51"/>
      <c r="B66" s="52"/>
      <c r="C66" s="51"/>
      <c r="D66" s="32" t="s">
        <v>58</v>
      </c>
      <c r="E66" s="32">
        <v>0</v>
      </c>
      <c r="F66" s="32"/>
      <c r="G66" s="32"/>
      <c r="H66" s="32"/>
      <c r="I66" s="32"/>
      <c r="J66" s="32"/>
      <c r="K66" s="32">
        <v>2666.4</v>
      </c>
      <c r="L66" s="32"/>
      <c r="M66" s="32"/>
      <c r="N66" s="32"/>
      <c r="O66" s="32"/>
      <c r="P66" s="32"/>
      <c r="Q66" s="32">
        <f t="shared" si="0"/>
        <v>2666.4</v>
      </c>
      <c r="R66" s="32"/>
      <c r="S66" s="32"/>
    </row>
    <row r="67" s="26" customFormat="1" ht="12" customHeight="1" spans="1:19">
      <c r="A67" s="53"/>
      <c r="B67" s="54"/>
      <c r="C67" s="53"/>
      <c r="D67" s="32" t="s">
        <v>145</v>
      </c>
      <c r="E67" s="32">
        <v>0</v>
      </c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>
        <f t="shared" si="0"/>
        <v>0</v>
      </c>
      <c r="R67" s="32"/>
      <c r="S67" s="32"/>
    </row>
    <row r="68" s="26" customFormat="1" ht="12" customHeight="1" spans="1:19">
      <c r="A68" s="47" t="s">
        <v>124</v>
      </c>
      <c r="B68" s="48" t="s">
        <v>125</v>
      </c>
      <c r="C68" s="47" t="s">
        <v>24</v>
      </c>
      <c r="D68" s="49" t="s">
        <v>57</v>
      </c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>
        <f t="shared" si="0"/>
        <v>0</v>
      </c>
      <c r="R68" s="49"/>
      <c r="S68" s="49"/>
    </row>
    <row r="69" s="26" customFormat="1" ht="12" customHeight="1" spans="1:19">
      <c r="A69" s="51"/>
      <c r="B69" s="52"/>
      <c r="C69" s="51"/>
      <c r="D69" s="32" t="s">
        <v>58</v>
      </c>
      <c r="E69" s="32">
        <v>0</v>
      </c>
      <c r="F69" s="32">
        <v>4000</v>
      </c>
      <c r="G69" s="32">
        <v>14700</v>
      </c>
      <c r="H69" s="32"/>
      <c r="I69" s="32">
        <v>11400</v>
      </c>
      <c r="J69" s="32"/>
      <c r="K69" s="32">
        <v>12400</v>
      </c>
      <c r="L69" s="32"/>
      <c r="M69" s="32"/>
      <c r="N69" s="32"/>
      <c r="O69" s="32"/>
      <c r="P69" s="32">
        <v>11400</v>
      </c>
      <c r="Q69" s="32">
        <f t="shared" si="0"/>
        <v>53900</v>
      </c>
      <c r="R69" s="32"/>
      <c r="S69" s="32"/>
    </row>
    <row r="70" s="26" customFormat="1" ht="12" customHeight="1" spans="1:19">
      <c r="A70" s="53"/>
      <c r="B70" s="54"/>
      <c r="C70" s="53"/>
      <c r="D70" s="32" t="s">
        <v>145</v>
      </c>
      <c r="E70" s="32">
        <v>0</v>
      </c>
      <c r="F70" s="32">
        <v>4000</v>
      </c>
      <c r="G70" s="32">
        <v>8000</v>
      </c>
      <c r="H70" s="32">
        <v>16000</v>
      </c>
      <c r="I70" s="32">
        <v>10000</v>
      </c>
      <c r="J70" s="32">
        <v>12000</v>
      </c>
      <c r="K70" s="32">
        <v>12000</v>
      </c>
      <c r="L70" s="32">
        <v>17000</v>
      </c>
      <c r="M70" s="32">
        <v>12000</v>
      </c>
      <c r="N70" s="32">
        <v>12000</v>
      </c>
      <c r="O70" s="32">
        <v>12000</v>
      </c>
      <c r="P70" s="32">
        <v>12000</v>
      </c>
      <c r="Q70" s="32">
        <f t="shared" si="0"/>
        <v>127000</v>
      </c>
      <c r="R70" s="32"/>
      <c r="S70" s="32"/>
    </row>
    <row r="71" s="26" customFormat="1" ht="12" customHeight="1" spans="1:19">
      <c r="A71" s="47" t="s">
        <v>105</v>
      </c>
      <c r="B71" s="48" t="s">
        <v>106</v>
      </c>
      <c r="C71" s="47" t="s">
        <v>62</v>
      </c>
      <c r="D71" s="49" t="s">
        <v>57</v>
      </c>
      <c r="E71" s="49">
        <v>945</v>
      </c>
      <c r="F71" s="49">
        <v>1890</v>
      </c>
      <c r="G71" s="49">
        <v>28575.2</v>
      </c>
      <c r="H71" s="49">
        <v>5166</v>
      </c>
      <c r="I71" s="49">
        <v>3724</v>
      </c>
      <c r="J71" s="49">
        <v>756</v>
      </c>
      <c r="K71" s="49"/>
      <c r="L71" s="49"/>
      <c r="M71" s="49"/>
      <c r="N71" s="49"/>
      <c r="O71" s="49"/>
      <c r="P71" s="49"/>
      <c r="Q71" s="49">
        <f t="shared" si="0"/>
        <v>41056.2</v>
      </c>
      <c r="R71" s="55">
        <f>(J71-J72)/J72</f>
        <v>-0.512886597938144</v>
      </c>
      <c r="S71" s="55">
        <f>(J71-I71)/I71</f>
        <v>-0.796992481203007</v>
      </c>
    </row>
    <row r="72" s="26" customFormat="1" ht="12" customHeight="1" spans="1:19">
      <c r="A72" s="51"/>
      <c r="B72" s="52"/>
      <c r="C72" s="51"/>
      <c r="D72" s="32" t="s">
        <v>58</v>
      </c>
      <c r="E72" s="32">
        <v>9480</v>
      </c>
      <c r="F72" s="32">
        <v>26088.48</v>
      </c>
      <c r="G72" s="32">
        <v>810</v>
      </c>
      <c r="H72" s="32">
        <v>23225.6</v>
      </c>
      <c r="I72" s="32"/>
      <c r="J72" s="32">
        <v>1552</v>
      </c>
      <c r="K72" s="32">
        <v>38745.6</v>
      </c>
      <c r="L72" s="32">
        <v>1684</v>
      </c>
      <c r="M72" s="32">
        <v>91656.64</v>
      </c>
      <c r="N72" s="32">
        <v>148284</v>
      </c>
      <c r="O72" s="32">
        <v>151882</v>
      </c>
      <c r="P72" s="32">
        <v>161087</v>
      </c>
      <c r="Q72" s="32">
        <f t="shared" si="0"/>
        <v>654495.32</v>
      </c>
      <c r="R72" s="32"/>
      <c r="S72" s="32"/>
    </row>
    <row r="73" s="26" customFormat="1" ht="12" customHeight="1" spans="1:19">
      <c r="A73" s="51"/>
      <c r="B73" s="54"/>
      <c r="C73" s="51"/>
      <c r="D73" s="32" t="s">
        <v>145</v>
      </c>
      <c r="E73" s="32">
        <v>0</v>
      </c>
      <c r="F73" s="32"/>
      <c r="G73" s="32">
        <v>1656</v>
      </c>
      <c r="H73" s="32">
        <v>1000</v>
      </c>
      <c r="I73" s="32">
        <v>5496</v>
      </c>
      <c r="J73" s="32">
        <v>47500</v>
      </c>
      <c r="K73" s="32">
        <v>26665</v>
      </c>
      <c r="L73" s="32">
        <v>67500</v>
      </c>
      <c r="M73" s="32">
        <v>127600</v>
      </c>
      <c r="N73" s="32"/>
      <c r="O73" s="32">
        <v>144000</v>
      </c>
      <c r="P73" s="32">
        <v>8412</v>
      </c>
      <c r="Q73" s="32">
        <f t="shared" si="0"/>
        <v>429829</v>
      </c>
      <c r="R73" s="32"/>
      <c r="S73" s="32"/>
    </row>
    <row r="74" s="26" customFormat="1" ht="12" customHeight="1" spans="1:19">
      <c r="A74" s="51"/>
      <c r="B74" s="48" t="s">
        <v>135</v>
      </c>
      <c r="C74" s="51"/>
      <c r="D74" s="49" t="s">
        <v>57</v>
      </c>
      <c r="E74" s="49"/>
      <c r="F74" s="49"/>
      <c r="G74" s="49"/>
      <c r="H74" s="49"/>
      <c r="I74" s="49">
        <v>12474</v>
      </c>
      <c r="J74" s="49"/>
      <c r="K74" s="49"/>
      <c r="L74" s="49"/>
      <c r="M74" s="49"/>
      <c r="N74" s="49"/>
      <c r="O74" s="49"/>
      <c r="P74" s="49"/>
      <c r="Q74" s="49">
        <f t="shared" si="0"/>
        <v>12474</v>
      </c>
      <c r="R74" s="55"/>
      <c r="S74" s="55"/>
    </row>
    <row r="75" s="26" customFormat="1" ht="12" customHeight="1" spans="1:19">
      <c r="A75" s="51"/>
      <c r="B75" s="52"/>
      <c r="C75" s="51"/>
      <c r="D75" s="32" t="s">
        <v>58</v>
      </c>
      <c r="E75" s="32">
        <v>0</v>
      </c>
      <c r="F75" s="32"/>
      <c r="G75" s="32"/>
      <c r="H75" s="32"/>
      <c r="I75" s="32"/>
      <c r="J75" s="32">
        <v>15246</v>
      </c>
      <c r="K75" s="32"/>
      <c r="L75" s="32"/>
      <c r="M75" s="32"/>
      <c r="N75" s="32"/>
      <c r="O75" s="32"/>
      <c r="P75" s="32"/>
      <c r="Q75" s="32">
        <f t="shared" si="0"/>
        <v>15246</v>
      </c>
      <c r="R75" s="32"/>
      <c r="S75" s="32"/>
    </row>
    <row r="76" s="26" customFormat="1" ht="12" customHeight="1" spans="1:19">
      <c r="A76" s="53"/>
      <c r="B76" s="54"/>
      <c r="C76" s="51"/>
      <c r="D76" s="32" t="s">
        <v>145</v>
      </c>
      <c r="E76" s="32">
        <v>5824</v>
      </c>
      <c r="F76" s="32"/>
      <c r="G76" s="32">
        <v>43747.2</v>
      </c>
      <c r="H76" s="32"/>
      <c r="I76" s="32"/>
      <c r="J76" s="32"/>
      <c r="K76" s="32"/>
      <c r="L76" s="32"/>
      <c r="M76" s="32"/>
      <c r="N76" s="32"/>
      <c r="O76" s="32"/>
      <c r="P76" s="32"/>
      <c r="Q76" s="32">
        <f t="shared" si="0"/>
        <v>49571.2</v>
      </c>
      <c r="R76" s="32"/>
      <c r="S76" s="32"/>
    </row>
    <row r="77" s="26" customFormat="1" ht="12" customHeight="1" spans="1:19">
      <c r="A77" s="47" t="s">
        <v>96</v>
      </c>
      <c r="B77" s="48" t="s">
        <v>138</v>
      </c>
      <c r="C77" s="51"/>
      <c r="D77" s="49" t="s">
        <v>57</v>
      </c>
      <c r="E77" s="49"/>
      <c r="F77" s="49"/>
      <c r="G77" s="49"/>
      <c r="H77" s="49"/>
      <c r="I77" s="49"/>
      <c r="J77" s="49">
        <v>3500</v>
      </c>
      <c r="K77" s="49"/>
      <c r="L77" s="49"/>
      <c r="M77" s="49"/>
      <c r="N77" s="49"/>
      <c r="O77" s="49"/>
      <c r="P77" s="49"/>
      <c r="Q77" s="49">
        <f t="shared" si="0"/>
        <v>3500</v>
      </c>
      <c r="R77" s="50" t="e">
        <f>(J77-J78)/J78</f>
        <v>#DIV/0!</v>
      </c>
      <c r="S77" s="50" t="e">
        <f>(J77-I77)/I77</f>
        <v>#DIV/0!</v>
      </c>
    </row>
    <row r="78" s="26" customFormat="1" ht="12" customHeight="1" spans="1:19">
      <c r="A78" s="51"/>
      <c r="B78" s="52"/>
      <c r="C78" s="51"/>
      <c r="D78" s="32" t="s">
        <v>58</v>
      </c>
      <c r="E78" s="32">
        <v>0</v>
      </c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>
        <v>4585</v>
      </c>
      <c r="Q78" s="32">
        <f t="shared" si="0"/>
        <v>4585</v>
      </c>
      <c r="R78" s="32"/>
      <c r="S78" s="32"/>
    </row>
    <row r="79" s="26" customFormat="1" ht="12" customHeight="1" spans="1:19">
      <c r="A79" s="53"/>
      <c r="B79" s="54"/>
      <c r="C79" s="51"/>
      <c r="D79" s="32" t="s">
        <v>145</v>
      </c>
      <c r="E79" s="32">
        <v>0</v>
      </c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>
        <f t="shared" si="0"/>
        <v>0</v>
      </c>
      <c r="R79" s="32"/>
      <c r="S79" s="32"/>
    </row>
    <row r="80" s="26" customFormat="1" ht="12" customHeight="1" spans="1:19">
      <c r="A80" s="47"/>
      <c r="B80" s="48" t="s">
        <v>123</v>
      </c>
      <c r="C80" s="51"/>
      <c r="D80" s="49" t="s">
        <v>57</v>
      </c>
      <c r="E80" s="49">
        <v>30040</v>
      </c>
      <c r="F80" s="49"/>
      <c r="G80" s="49"/>
      <c r="H80" s="49">
        <v>23300</v>
      </c>
      <c r="I80" s="49">
        <v>15080</v>
      </c>
      <c r="J80" s="49"/>
      <c r="K80" s="49"/>
      <c r="L80" s="49"/>
      <c r="M80" s="49"/>
      <c r="N80" s="49"/>
      <c r="O80" s="49"/>
      <c r="P80" s="49"/>
      <c r="Q80" s="49">
        <f t="shared" si="0"/>
        <v>68420</v>
      </c>
      <c r="R80" s="55"/>
      <c r="S80" s="55"/>
    </row>
    <row r="81" s="26" customFormat="1" ht="12" customHeight="1" spans="1:19">
      <c r="A81" s="51"/>
      <c r="B81" s="52"/>
      <c r="C81" s="51"/>
      <c r="D81" s="32" t="s">
        <v>58</v>
      </c>
      <c r="E81" s="32">
        <v>0</v>
      </c>
      <c r="F81" s="32"/>
      <c r="G81" s="32"/>
      <c r="H81" s="32"/>
      <c r="I81" s="32"/>
      <c r="J81" s="32"/>
      <c r="K81" s="32"/>
      <c r="L81" s="32"/>
      <c r="M81" s="32">
        <v>3580</v>
      </c>
      <c r="N81" s="32">
        <v>2600</v>
      </c>
      <c r="O81" s="32"/>
      <c r="P81" s="32">
        <v>16640</v>
      </c>
      <c r="Q81" s="32">
        <f t="shared" si="0"/>
        <v>22820</v>
      </c>
      <c r="R81" s="32"/>
      <c r="S81" s="32"/>
    </row>
    <row r="82" s="26" customFormat="1" ht="12" customHeight="1" spans="1:19">
      <c r="A82" s="53"/>
      <c r="B82" s="54"/>
      <c r="C82" s="53"/>
      <c r="D82" s="32" t="s">
        <v>145</v>
      </c>
      <c r="E82" s="32">
        <v>0</v>
      </c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>
        <f t="shared" si="0"/>
        <v>0</v>
      </c>
      <c r="R82" s="32"/>
      <c r="S82" s="32"/>
    </row>
    <row r="83" s="26" customFormat="1" ht="12" customHeight="1" spans="1:19">
      <c r="A83" s="47" t="s">
        <v>88</v>
      </c>
      <c r="B83" s="48" t="s">
        <v>98</v>
      </c>
      <c r="C83" s="47" t="s">
        <v>24</v>
      </c>
      <c r="D83" s="49" t="s">
        <v>57</v>
      </c>
      <c r="E83" s="49"/>
      <c r="F83" s="49">
        <v>39933.8</v>
      </c>
      <c r="G83" s="49">
        <v>286400</v>
      </c>
      <c r="H83" s="49">
        <v>96000</v>
      </c>
      <c r="I83" s="49">
        <v>32000</v>
      </c>
      <c r="J83" s="49">
        <v>48000</v>
      </c>
      <c r="K83" s="49"/>
      <c r="L83" s="49"/>
      <c r="M83" s="49"/>
      <c r="N83" s="49"/>
      <c r="O83" s="49"/>
      <c r="P83" s="49"/>
      <c r="Q83" s="49">
        <f t="shared" si="0"/>
        <v>502333.8</v>
      </c>
      <c r="R83" s="50" t="e">
        <f>(J83-J84)/J84</f>
        <v>#DIV/0!</v>
      </c>
      <c r="S83" s="50">
        <f>(J83-I83)/I83</f>
        <v>0.5</v>
      </c>
    </row>
    <row r="84" s="26" customFormat="1" ht="12" customHeight="1" spans="1:19">
      <c r="A84" s="51"/>
      <c r="B84" s="52"/>
      <c r="C84" s="51"/>
      <c r="D84" s="32" t="s">
        <v>58</v>
      </c>
      <c r="E84" s="32">
        <v>0</v>
      </c>
      <c r="F84" s="32"/>
      <c r="G84" s="32"/>
      <c r="H84" s="32">
        <v>24000</v>
      </c>
      <c r="I84" s="32">
        <v>48000</v>
      </c>
      <c r="J84" s="32"/>
      <c r="K84" s="32">
        <v>35166</v>
      </c>
      <c r="L84" s="32"/>
      <c r="M84" s="32">
        <v>24000</v>
      </c>
      <c r="N84" s="32">
        <v>16000</v>
      </c>
      <c r="O84" s="32">
        <v>28600</v>
      </c>
      <c r="P84" s="32">
        <v>36000</v>
      </c>
      <c r="Q84" s="32">
        <f t="shared" si="0"/>
        <v>211766</v>
      </c>
      <c r="R84" s="32"/>
      <c r="S84" s="32"/>
    </row>
    <row r="85" s="26" customFormat="1" ht="12" customHeight="1" spans="1:19">
      <c r="A85" s="51"/>
      <c r="B85" s="54"/>
      <c r="C85" s="51"/>
      <c r="D85" s="32" t="s">
        <v>145</v>
      </c>
      <c r="E85" s="32">
        <v>0</v>
      </c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>
        <f t="shared" si="0"/>
        <v>0</v>
      </c>
      <c r="R85" s="32"/>
      <c r="S85" s="32"/>
    </row>
    <row r="86" s="26" customFormat="1" ht="12" customHeight="1" spans="1:19">
      <c r="A86" s="51"/>
      <c r="B86" s="48" t="s">
        <v>89</v>
      </c>
      <c r="C86" s="51"/>
      <c r="D86" s="49" t="s">
        <v>57</v>
      </c>
      <c r="E86" s="49">
        <v>6400</v>
      </c>
      <c r="F86" s="49"/>
      <c r="G86" s="49">
        <v>68494</v>
      </c>
      <c r="H86" s="49">
        <v>52000</v>
      </c>
      <c r="I86" s="49">
        <v>106536</v>
      </c>
      <c r="J86" s="49">
        <v>66572</v>
      </c>
      <c r="K86" s="49"/>
      <c r="L86" s="49"/>
      <c r="M86" s="49"/>
      <c r="N86" s="49"/>
      <c r="O86" s="49"/>
      <c r="P86" s="49"/>
      <c r="Q86" s="49">
        <f t="shared" si="0"/>
        <v>300002</v>
      </c>
      <c r="R86" s="55">
        <f>(J86-J87)/J87</f>
        <v>-0.376900037439161</v>
      </c>
      <c r="S86" s="55">
        <f>(J86-I86)/I86</f>
        <v>-0.375122024479988</v>
      </c>
    </row>
    <row r="87" s="26" customFormat="1" ht="12" customHeight="1" spans="1:19">
      <c r="A87" s="51"/>
      <c r="B87" s="52"/>
      <c r="C87" s="51"/>
      <c r="D87" s="32" t="s">
        <v>58</v>
      </c>
      <c r="E87" s="32">
        <v>1425428.75</v>
      </c>
      <c r="F87" s="32">
        <v>19000</v>
      </c>
      <c r="G87" s="32">
        <v>5980</v>
      </c>
      <c r="H87" s="32">
        <v>25860</v>
      </c>
      <c r="I87" s="32">
        <v>48600</v>
      </c>
      <c r="J87" s="32">
        <v>106840</v>
      </c>
      <c r="K87" s="32">
        <v>53436</v>
      </c>
      <c r="L87" s="32">
        <v>384587.98</v>
      </c>
      <c r="M87" s="32">
        <v>28337.76</v>
      </c>
      <c r="N87" s="32">
        <v>276359.9</v>
      </c>
      <c r="O87" s="32">
        <v>920324</v>
      </c>
      <c r="P87" s="32">
        <v>1296971</v>
      </c>
      <c r="Q87" s="32">
        <f t="shared" si="0"/>
        <v>4591725.39</v>
      </c>
      <c r="R87" s="32"/>
      <c r="S87" s="32"/>
    </row>
    <row r="88" s="26" customFormat="1" ht="12" customHeight="1" spans="1:19">
      <c r="A88" s="53"/>
      <c r="B88" s="54"/>
      <c r="C88" s="51"/>
      <c r="D88" s="32" t="s">
        <v>145</v>
      </c>
      <c r="E88" s="32">
        <v>0</v>
      </c>
      <c r="F88" s="32"/>
      <c r="G88" s="32">
        <v>534400</v>
      </c>
      <c r="H88" s="32">
        <v>800730</v>
      </c>
      <c r="I88" s="32">
        <v>584595</v>
      </c>
      <c r="J88" s="32">
        <v>2882498</v>
      </c>
      <c r="K88" s="32">
        <v>128112.5</v>
      </c>
      <c r="L88" s="32">
        <v>215531.94</v>
      </c>
      <c r="M88" s="32">
        <v>47998.95</v>
      </c>
      <c r="N88" s="32">
        <v>65599.86</v>
      </c>
      <c r="O88" s="32">
        <v>915570</v>
      </c>
      <c r="P88" s="32">
        <v>487392.85</v>
      </c>
      <c r="Q88" s="32">
        <f t="shared" si="0"/>
        <v>6662429.1</v>
      </c>
      <c r="R88" s="32"/>
      <c r="S88" s="32"/>
    </row>
    <row r="89" s="26" customFormat="1" ht="12" customHeight="1" spans="1:19">
      <c r="A89" s="47" t="s">
        <v>124</v>
      </c>
      <c r="B89" s="48" t="s">
        <v>133</v>
      </c>
      <c r="C89" s="51"/>
      <c r="D89" s="49" t="s">
        <v>57</v>
      </c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>
        <f t="shared" si="0"/>
        <v>0</v>
      </c>
      <c r="R89" s="49"/>
      <c r="S89" s="49"/>
    </row>
    <row r="90" s="26" customFormat="1" ht="12" customHeight="1" spans="1:19">
      <c r="A90" s="51"/>
      <c r="B90" s="52"/>
      <c r="C90" s="51"/>
      <c r="D90" s="32" t="s">
        <v>58</v>
      </c>
      <c r="E90" s="32">
        <v>600</v>
      </c>
      <c r="F90" s="32">
        <v>3600</v>
      </c>
      <c r="G90" s="32"/>
      <c r="H90" s="32">
        <v>6600</v>
      </c>
      <c r="I90" s="32"/>
      <c r="J90" s="32">
        <v>6900</v>
      </c>
      <c r="K90" s="32"/>
      <c r="L90" s="32"/>
      <c r="M90" s="32"/>
      <c r="N90" s="32"/>
      <c r="O90" s="32"/>
      <c r="P90" s="32"/>
      <c r="Q90" s="32">
        <f t="shared" si="0"/>
        <v>17700</v>
      </c>
      <c r="R90" s="32"/>
      <c r="S90" s="32"/>
    </row>
    <row r="91" s="26" customFormat="1" ht="12" customHeight="1" spans="1:19">
      <c r="A91" s="53"/>
      <c r="B91" s="54"/>
      <c r="C91" s="53"/>
      <c r="D91" s="32" t="s">
        <v>145</v>
      </c>
      <c r="E91" s="32">
        <v>0</v>
      </c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>
        <f t="shared" si="0"/>
        <v>0</v>
      </c>
      <c r="R91" s="32"/>
      <c r="S91" s="32"/>
    </row>
    <row r="92" s="26" customFormat="1" ht="12" customHeight="1" spans="1:19">
      <c r="A92" s="47"/>
      <c r="B92" s="48" t="s">
        <v>99</v>
      </c>
      <c r="C92" s="47" t="s">
        <v>62</v>
      </c>
      <c r="D92" s="49" t="s">
        <v>57</v>
      </c>
      <c r="E92" s="49"/>
      <c r="F92" s="49">
        <v>214500</v>
      </c>
      <c r="G92" s="49"/>
      <c r="H92" s="49"/>
      <c r="I92" s="49"/>
      <c r="J92" s="49">
        <v>270500</v>
      </c>
      <c r="K92" s="49"/>
      <c r="L92" s="49"/>
      <c r="M92" s="49"/>
      <c r="N92" s="49"/>
      <c r="O92" s="49"/>
      <c r="P92" s="49"/>
      <c r="Q92" s="49">
        <f t="shared" si="0"/>
        <v>485000</v>
      </c>
      <c r="R92" s="50">
        <f>(J92-J93)/J93</f>
        <v>3.54621848739496</v>
      </c>
      <c r="S92" s="50" t="e">
        <f>(J92-I92)/I92</f>
        <v>#DIV/0!</v>
      </c>
    </row>
    <row r="93" s="26" customFormat="1" ht="12" customHeight="1" spans="1:19">
      <c r="A93" s="51"/>
      <c r="B93" s="52"/>
      <c r="C93" s="51"/>
      <c r="D93" s="32" t="s">
        <v>58</v>
      </c>
      <c r="E93" s="32">
        <v>11080</v>
      </c>
      <c r="F93" s="32">
        <v>170380</v>
      </c>
      <c r="G93" s="32"/>
      <c r="H93" s="32"/>
      <c r="I93" s="32">
        <v>119000</v>
      </c>
      <c r="J93" s="32">
        <v>59500</v>
      </c>
      <c r="K93" s="32"/>
      <c r="L93" s="32"/>
      <c r="M93" s="32">
        <v>189800</v>
      </c>
      <c r="N93" s="32"/>
      <c r="O93" s="32">
        <v>284500</v>
      </c>
      <c r="P93" s="32"/>
      <c r="Q93" s="32">
        <f t="shared" si="0"/>
        <v>834260</v>
      </c>
      <c r="R93" s="32"/>
      <c r="S93" s="32"/>
    </row>
    <row r="94" s="26" customFormat="1" ht="12" customHeight="1" spans="1:19">
      <c r="A94" s="53"/>
      <c r="B94" s="54"/>
      <c r="C94" s="51"/>
      <c r="D94" s="32" t="s">
        <v>145</v>
      </c>
      <c r="E94" s="32">
        <v>1600</v>
      </c>
      <c r="F94" s="32">
        <v>178000</v>
      </c>
      <c r="G94" s="32"/>
      <c r="H94" s="32">
        <v>253600</v>
      </c>
      <c r="I94" s="32"/>
      <c r="J94" s="32">
        <v>1750</v>
      </c>
      <c r="K94" s="32">
        <v>2755</v>
      </c>
      <c r="L94" s="32">
        <v>52000</v>
      </c>
      <c r="M94" s="32">
        <v>1580</v>
      </c>
      <c r="N94" s="32">
        <v>178000</v>
      </c>
      <c r="O94" s="32">
        <v>90000</v>
      </c>
      <c r="P94" s="32">
        <v>126000</v>
      </c>
      <c r="Q94" s="32">
        <f t="shared" si="0"/>
        <v>885285</v>
      </c>
      <c r="R94" s="32"/>
      <c r="S94" s="32"/>
    </row>
    <row r="95" s="26" customFormat="1" ht="12" customHeight="1" spans="1:19">
      <c r="A95" s="47" t="s">
        <v>92</v>
      </c>
      <c r="B95" s="48" t="s">
        <v>100</v>
      </c>
      <c r="C95" s="51"/>
      <c r="D95" s="49" t="s">
        <v>57</v>
      </c>
      <c r="E95" s="49"/>
      <c r="F95" s="49">
        <v>11500</v>
      </c>
      <c r="G95" s="49">
        <v>3000</v>
      </c>
      <c r="H95" s="49">
        <v>84450</v>
      </c>
      <c r="I95" s="49">
        <v>9008</v>
      </c>
      <c r="J95" s="49">
        <v>115000</v>
      </c>
      <c r="K95" s="49"/>
      <c r="L95" s="49"/>
      <c r="M95" s="49"/>
      <c r="N95" s="49"/>
      <c r="O95" s="49"/>
      <c r="P95" s="49"/>
      <c r="Q95" s="49">
        <f t="shared" si="0"/>
        <v>222958</v>
      </c>
      <c r="R95" s="50">
        <f>(J95-J96)/J96</f>
        <v>6.6158940397351</v>
      </c>
      <c r="S95" s="50">
        <f>(J95-I95)/I95</f>
        <v>11.7664298401421</v>
      </c>
    </row>
    <row r="96" s="26" customFormat="1" ht="12" customHeight="1" spans="1:19">
      <c r="A96" s="51"/>
      <c r="B96" s="52"/>
      <c r="C96" s="51"/>
      <c r="D96" s="32" t="s">
        <v>58</v>
      </c>
      <c r="E96" s="32">
        <v>79000</v>
      </c>
      <c r="F96" s="32">
        <v>24800</v>
      </c>
      <c r="G96" s="32">
        <v>12000</v>
      </c>
      <c r="H96" s="32"/>
      <c r="I96" s="32">
        <v>2800</v>
      </c>
      <c r="J96" s="32">
        <v>15100</v>
      </c>
      <c r="K96" s="32">
        <v>271400</v>
      </c>
      <c r="L96" s="32">
        <v>273600</v>
      </c>
      <c r="M96" s="32">
        <v>3400</v>
      </c>
      <c r="N96" s="32">
        <v>182200</v>
      </c>
      <c r="O96" s="32">
        <v>55000</v>
      </c>
      <c r="P96" s="32">
        <v>32000</v>
      </c>
      <c r="Q96" s="32">
        <f t="shared" si="0"/>
        <v>951300</v>
      </c>
      <c r="R96" s="32"/>
      <c r="S96" s="32"/>
    </row>
    <row r="97" s="26" customFormat="1" ht="12" customHeight="1" spans="1:19">
      <c r="A97" s="53"/>
      <c r="B97" s="54"/>
      <c r="C97" s="53"/>
      <c r="D97" s="32" t="s">
        <v>145</v>
      </c>
      <c r="E97" s="32">
        <v>62500</v>
      </c>
      <c r="F97" s="32">
        <v>23260</v>
      </c>
      <c r="G97" s="32">
        <v>23660</v>
      </c>
      <c r="H97" s="32">
        <v>15000</v>
      </c>
      <c r="I97" s="32">
        <v>46500</v>
      </c>
      <c r="J97" s="32">
        <v>68800</v>
      </c>
      <c r="K97" s="32">
        <v>79975</v>
      </c>
      <c r="L97" s="32">
        <v>70900</v>
      </c>
      <c r="M97" s="32">
        <v>16900</v>
      </c>
      <c r="N97" s="32">
        <v>1800</v>
      </c>
      <c r="O97" s="32">
        <v>26975</v>
      </c>
      <c r="P97" s="32">
        <v>92500</v>
      </c>
      <c r="Q97" s="32">
        <f t="shared" si="0"/>
        <v>528770</v>
      </c>
      <c r="R97" s="32"/>
      <c r="S97" s="32"/>
    </row>
    <row r="98" s="26" customFormat="1" ht="12" customHeight="1" spans="1:19">
      <c r="A98" s="47" t="s">
        <v>107</v>
      </c>
      <c r="B98" s="48" t="s">
        <v>108</v>
      </c>
      <c r="C98" s="47" t="s">
        <v>24</v>
      </c>
      <c r="D98" s="49" t="s">
        <v>57</v>
      </c>
      <c r="E98" s="49">
        <v>14147</v>
      </c>
      <c r="F98" s="49">
        <v>1520</v>
      </c>
      <c r="G98" s="49"/>
      <c r="H98" s="49">
        <v>18254</v>
      </c>
      <c r="I98" s="49">
        <v>4232</v>
      </c>
      <c r="J98" s="49">
        <v>37122</v>
      </c>
      <c r="K98" s="49"/>
      <c r="L98" s="49"/>
      <c r="M98" s="49"/>
      <c r="N98" s="49"/>
      <c r="O98" s="49"/>
      <c r="P98" s="49"/>
      <c r="Q98" s="49">
        <f t="shared" si="0"/>
        <v>75275</v>
      </c>
      <c r="R98" s="50">
        <f>(J98-J99)/J99</f>
        <v>6.93205128205128</v>
      </c>
      <c r="S98" s="50">
        <f>(J98-I98)/I98</f>
        <v>7.77173913043478</v>
      </c>
    </row>
    <row r="99" s="26" customFormat="1" ht="12" customHeight="1" spans="1:19">
      <c r="A99" s="51"/>
      <c r="B99" s="52"/>
      <c r="C99" s="51"/>
      <c r="D99" s="32" t="s">
        <v>58</v>
      </c>
      <c r="E99" s="32">
        <v>62236</v>
      </c>
      <c r="F99" s="32"/>
      <c r="G99" s="32">
        <v>22844</v>
      </c>
      <c r="H99" s="32">
        <v>20558</v>
      </c>
      <c r="I99" s="32">
        <v>1400</v>
      </c>
      <c r="J99" s="32">
        <v>4680</v>
      </c>
      <c r="K99" s="32">
        <v>36028</v>
      </c>
      <c r="L99" s="32">
        <v>49744</v>
      </c>
      <c r="M99" s="32">
        <v>16598</v>
      </c>
      <c r="N99" s="32">
        <v>11742</v>
      </c>
      <c r="O99" s="32">
        <v>129848.2</v>
      </c>
      <c r="P99" s="32">
        <v>163274.6</v>
      </c>
      <c r="Q99" s="32">
        <f t="shared" si="0"/>
        <v>518952.8</v>
      </c>
      <c r="R99" s="32"/>
      <c r="S99" s="32"/>
    </row>
    <row r="100" s="26" customFormat="1" ht="12" customHeight="1" spans="1:19">
      <c r="A100" s="53"/>
      <c r="B100" s="54"/>
      <c r="C100" s="53"/>
      <c r="D100" s="32" t="s">
        <v>145</v>
      </c>
      <c r="E100" s="32">
        <v>135195.24</v>
      </c>
      <c r="F100" s="32">
        <v>84000</v>
      </c>
      <c r="G100" s="32">
        <v>34095</v>
      </c>
      <c r="H100" s="32">
        <v>11300</v>
      </c>
      <c r="I100" s="32">
        <v>57388.6</v>
      </c>
      <c r="J100" s="32">
        <v>34376</v>
      </c>
      <c r="K100" s="32">
        <v>17027.2</v>
      </c>
      <c r="L100" s="32">
        <v>15194.4</v>
      </c>
      <c r="M100" s="32">
        <v>6498</v>
      </c>
      <c r="N100" s="32">
        <v>35000</v>
      </c>
      <c r="O100" s="32">
        <v>28659.6</v>
      </c>
      <c r="P100" s="32">
        <v>31734.2</v>
      </c>
      <c r="Q100" s="32">
        <f t="shared" si="0"/>
        <v>490468.24</v>
      </c>
      <c r="R100" s="32"/>
      <c r="S100" s="32"/>
    </row>
    <row r="101" s="26" customFormat="1" ht="12" customHeight="1" spans="1:19">
      <c r="A101" s="47" t="s">
        <v>92</v>
      </c>
      <c r="B101" s="48" t="s">
        <v>140</v>
      </c>
      <c r="C101" s="47" t="s">
        <v>62</v>
      </c>
      <c r="D101" s="49" t="s">
        <v>57</v>
      </c>
      <c r="E101" s="49">
        <v>700</v>
      </c>
      <c r="F101" s="49">
        <v>700</v>
      </c>
      <c r="G101" s="49">
        <v>700</v>
      </c>
      <c r="H101" s="49">
        <v>1400</v>
      </c>
      <c r="I101" s="49">
        <v>1400</v>
      </c>
      <c r="J101" s="49"/>
      <c r="K101" s="49"/>
      <c r="L101" s="49"/>
      <c r="M101" s="49"/>
      <c r="N101" s="49"/>
      <c r="O101" s="49"/>
      <c r="P101" s="49"/>
      <c r="Q101" s="49">
        <f t="shared" si="0"/>
        <v>4900</v>
      </c>
      <c r="R101" s="55"/>
      <c r="S101" s="55"/>
    </row>
    <row r="102" s="26" customFormat="1" ht="12" customHeight="1" spans="1:19">
      <c r="A102" s="51"/>
      <c r="B102" s="52"/>
      <c r="C102" s="51"/>
      <c r="D102" s="32" t="s">
        <v>58</v>
      </c>
      <c r="E102" s="32">
        <v>0</v>
      </c>
      <c r="F102" s="32"/>
      <c r="G102" s="32"/>
      <c r="H102" s="32"/>
      <c r="I102" s="32"/>
      <c r="J102" s="32"/>
      <c r="K102" s="32">
        <v>2800</v>
      </c>
      <c r="L102" s="32"/>
      <c r="M102" s="32"/>
      <c r="N102" s="32"/>
      <c r="O102" s="32"/>
      <c r="P102" s="32">
        <v>700</v>
      </c>
      <c r="Q102" s="32">
        <f t="shared" ref="Q102:Q127" si="1">SUM(E102:P102)</f>
        <v>3500</v>
      </c>
      <c r="R102" s="32"/>
      <c r="S102" s="32"/>
    </row>
    <row r="103" s="26" customFormat="1" ht="12" customHeight="1" spans="1:19">
      <c r="A103" s="53"/>
      <c r="B103" s="54"/>
      <c r="C103" s="51"/>
      <c r="D103" s="32" t="s">
        <v>145</v>
      </c>
      <c r="E103" s="32">
        <v>0</v>
      </c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>
        <v>1120</v>
      </c>
      <c r="Q103" s="32">
        <f t="shared" si="1"/>
        <v>1120</v>
      </c>
      <c r="R103" s="32"/>
      <c r="S103" s="32"/>
    </row>
    <row r="104" s="26" customFormat="1" ht="12" customHeight="1" spans="1:19">
      <c r="A104" s="47" t="s">
        <v>96</v>
      </c>
      <c r="B104" s="48" t="s">
        <v>97</v>
      </c>
      <c r="C104" s="51"/>
      <c r="D104" s="49" t="s">
        <v>57</v>
      </c>
      <c r="E104" s="49">
        <v>80170</v>
      </c>
      <c r="F104" s="49">
        <v>33500</v>
      </c>
      <c r="G104" s="49">
        <v>17000</v>
      </c>
      <c r="H104" s="49">
        <v>35070</v>
      </c>
      <c r="I104" s="49">
        <v>77350</v>
      </c>
      <c r="J104" s="49">
        <v>104550</v>
      </c>
      <c r="K104" s="49"/>
      <c r="L104" s="49"/>
      <c r="M104" s="49"/>
      <c r="N104" s="49"/>
      <c r="O104" s="49"/>
      <c r="P104" s="49"/>
      <c r="Q104" s="49">
        <f t="shared" si="1"/>
        <v>347640</v>
      </c>
      <c r="R104" s="50">
        <f>(J104-J105)/J105</f>
        <v>0.212877030162413</v>
      </c>
      <c r="S104" s="50">
        <f>(J104-I104)/I104</f>
        <v>0.351648351648352</v>
      </c>
    </row>
    <row r="105" s="26" customFormat="1" ht="12" customHeight="1" spans="1:19">
      <c r="A105" s="51"/>
      <c r="B105" s="52"/>
      <c r="C105" s="51"/>
      <c r="D105" s="32" t="s">
        <v>58</v>
      </c>
      <c r="E105" s="32">
        <v>26299</v>
      </c>
      <c r="F105" s="32">
        <v>118915</v>
      </c>
      <c r="G105" s="32">
        <v>114326.5</v>
      </c>
      <c r="H105" s="32">
        <v>258825</v>
      </c>
      <c r="I105" s="32">
        <v>171946.5</v>
      </c>
      <c r="J105" s="32">
        <v>86200</v>
      </c>
      <c r="K105" s="32">
        <v>37378</v>
      </c>
      <c r="L105" s="32">
        <v>39480</v>
      </c>
      <c r="M105" s="32">
        <v>54411</v>
      </c>
      <c r="N105" s="32">
        <v>155771</v>
      </c>
      <c r="O105" s="32">
        <v>9950</v>
      </c>
      <c r="P105" s="32">
        <v>22925</v>
      </c>
      <c r="Q105" s="32">
        <f t="shared" si="1"/>
        <v>1096427</v>
      </c>
      <c r="R105" s="32"/>
      <c r="S105" s="32"/>
    </row>
    <row r="106" s="26" customFormat="1" ht="12" customHeight="1" spans="1:19">
      <c r="A106" s="53"/>
      <c r="B106" s="54"/>
      <c r="C106" s="51"/>
      <c r="D106" s="32" t="s">
        <v>145</v>
      </c>
      <c r="E106" s="32">
        <v>53650</v>
      </c>
      <c r="F106" s="32">
        <v>20950</v>
      </c>
      <c r="G106" s="32">
        <v>17250</v>
      </c>
      <c r="H106" s="32">
        <v>24485</v>
      </c>
      <c r="I106" s="32">
        <v>60680</v>
      </c>
      <c r="J106" s="32">
        <v>58100</v>
      </c>
      <c r="K106" s="32">
        <v>28400</v>
      </c>
      <c r="L106" s="32">
        <v>770</v>
      </c>
      <c r="M106" s="32">
        <v>2520</v>
      </c>
      <c r="N106" s="32">
        <v>48330</v>
      </c>
      <c r="O106" s="32"/>
      <c r="P106" s="32">
        <v>77400</v>
      </c>
      <c r="Q106" s="32">
        <f t="shared" si="1"/>
        <v>392535</v>
      </c>
      <c r="R106" s="32"/>
      <c r="S106" s="32"/>
    </row>
    <row r="107" s="26" customFormat="1" ht="12" customHeight="1" spans="1:19">
      <c r="A107" s="47" t="s">
        <v>92</v>
      </c>
      <c r="B107" s="48" t="s">
        <v>93</v>
      </c>
      <c r="C107" s="51"/>
      <c r="D107" s="49" t="s">
        <v>57</v>
      </c>
      <c r="E107" s="49">
        <v>362000</v>
      </c>
      <c r="F107" s="49"/>
      <c r="G107" s="49">
        <v>196000</v>
      </c>
      <c r="H107" s="49"/>
      <c r="I107" s="49"/>
      <c r="J107" s="49"/>
      <c r="K107" s="49"/>
      <c r="L107" s="49"/>
      <c r="M107" s="49"/>
      <c r="N107" s="49"/>
      <c r="O107" s="49"/>
      <c r="P107" s="49"/>
      <c r="Q107" s="49">
        <f t="shared" si="1"/>
        <v>558000</v>
      </c>
      <c r="R107" s="50"/>
      <c r="S107" s="55"/>
    </row>
    <row r="108" s="26" customFormat="1" ht="12" customHeight="1" spans="1:19">
      <c r="A108" s="51"/>
      <c r="B108" s="52"/>
      <c r="C108" s="51"/>
      <c r="D108" s="32" t="s">
        <v>58</v>
      </c>
      <c r="E108" s="32">
        <v>54000</v>
      </c>
      <c r="F108" s="32">
        <v>106000</v>
      </c>
      <c r="G108" s="32">
        <v>75000</v>
      </c>
      <c r="H108" s="32"/>
      <c r="I108" s="32"/>
      <c r="J108" s="32"/>
      <c r="K108" s="32">
        <v>98000</v>
      </c>
      <c r="L108" s="32"/>
      <c r="M108" s="32">
        <v>389247</v>
      </c>
      <c r="N108" s="32">
        <v>843600</v>
      </c>
      <c r="O108" s="32"/>
      <c r="P108" s="32">
        <v>76500</v>
      </c>
      <c r="Q108" s="32">
        <f t="shared" si="1"/>
        <v>1642347</v>
      </c>
      <c r="R108" s="32"/>
      <c r="S108" s="32"/>
    </row>
    <row r="109" s="26" customFormat="1" ht="12" customHeight="1" spans="1:19">
      <c r="A109" s="53"/>
      <c r="B109" s="54"/>
      <c r="C109" s="53"/>
      <c r="D109" s="32" t="s">
        <v>145</v>
      </c>
      <c r="E109" s="32">
        <v>60000</v>
      </c>
      <c r="F109" s="32"/>
      <c r="G109" s="32">
        <v>75000</v>
      </c>
      <c r="H109" s="32"/>
      <c r="I109" s="32"/>
      <c r="J109" s="32">
        <v>87000</v>
      </c>
      <c r="K109" s="32"/>
      <c r="L109" s="32">
        <v>36000</v>
      </c>
      <c r="M109" s="32"/>
      <c r="N109" s="32"/>
      <c r="O109" s="32">
        <v>108000</v>
      </c>
      <c r="P109" s="32"/>
      <c r="Q109" s="32">
        <f t="shared" si="1"/>
        <v>366000</v>
      </c>
      <c r="R109" s="32"/>
      <c r="S109" s="32"/>
    </row>
    <row r="110" s="26" customFormat="1" ht="12" customHeight="1" spans="1:19">
      <c r="A110" s="47" t="s">
        <v>118</v>
      </c>
      <c r="B110" s="48" t="s">
        <v>119</v>
      </c>
      <c r="C110" s="47" t="s">
        <v>24</v>
      </c>
      <c r="D110" s="49" t="s">
        <v>57</v>
      </c>
      <c r="E110" s="49">
        <v>8640</v>
      </c>
      <c r="F110" s="49"/>
      <c r="G110" s="49">
        <v>9240</v>
      </c>
      <c r="H110" s="49">
        <v>24000</v>
      </c>
      <c r="I110" s="49">
        <v>18360</v>
      </c>
      <c r="J110" s="49">
        <v>15360</v>
      </c>
      <c r="K110" s="49"/>
      <c r="L110" s="49"/>
      <c r="M110" s="49"/>
      <c r="N110" s="49"/>
      <c r="O110" s="49"/>
      <c r="P110" s="49"/>
      <c r="Q110" s="49">
        <f t="shared" si="1"/>
        <v>75600</v>
      </c>
      <c r="R110" s="50" t="e">
        <f>(J110-J111)/J111</f>
        <v>#DIV/0!</v>
      </c>
      <c r="S110" s="55">
        <f>(J110-I110)/I110</f>
        <v>-0.163398692810458</v>
      </c>
    </row>
    <row r="111" s="26" customFormat="1" ht="12" customHeight="1" spans="1:19">
      <c r="A111" s="51"/>
      <c r="B111" s="52"/>
      <c r="C111" s="51"/>
      <c r="D111" s="32" t="s">
        <v>58</v>
      </c>
      <c r="E111" s="32">
        <v>0</v>
      </c>
      <c r="F111" s="32"/>
      <c r="G111" s="32"/>
      <c r="H111" s="32"/>
      <c r="I111" s="32"/>
      <c r="J111" s="32"/>
      <c r="K111" s="32"/>
      <c r="L111" s="32"/>
      <c r="M111" s="32">
        <v>2700</v>
      </c>
      <c r="N111" s="32">
        <v>12720</v>
      </c>
      <c r="O111" s="32">
        <v>6720</v>
      </c>
      <c r="P111" s="32">
        <v>21660</v>
      </c>
      <c r="Q111" s="32">
        <f t="shared" si="1"/>
        <v>43800</v>
      </c>
      <c r="R111" s="32"/>
      <c r="S111" s="32"/>
    </row>
    <row r="112" s="26" customFormat="1" ht="12" customHeight="1" spans="1:19">
      <c r="A112" s="53"/>
      <c r="B112" s="54"/>
      <c r="C112" s="51"/>
      <c r="D112" s="32" t="s">
        <v>145</v>
      </c>
      <c r="E112" s="32">
        <v>0</v>
      </c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>
        <f t="shared" si="1"/>
        <v>0</v>
      </c>
      <c r="R112" s="32"/>
      <c r="S112" s="32"/>
    </row>
    <row r="113" s="26" customFormat="1" ht="12" customHeight="1" spans="1:19">
      <c r="A113" s="47" t="s">
        <v>88</v>
      </c>
      <c r="B113" s="48" t="s">
        <v>117</v>
      </c>
      <c r="C113" s="51"/>
      <c r="D113" s="49" t="s">
        <v>57</v>
      </c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>
        <f t="shared" si="1"/>
        <v>0</v>
      </c>
      <c r="R113" s="49"/>
      <c r="S113" s="49"/>
    </row>
    <row r="114" s="26" customFormat="1" ht="12" customHeight="1" spans="1:19">
      <c r="A114" s="51"/>
      <c r="B114" s="52"/>
      <c r="C114" s="51"/>
      <c r="D114" s="32" t="s">
        <v>58</v>
      </c>
      <c r="E114" s="32">
        <v>0</v>
      </c>
      <c r="F114" s="32"/>
      <c r="G114" s="32"/>
      <c r="H114" s="32"/>
      <c r="I114" s="32">
        <v>98225</v>
      </c>
      <c r="J114" s="32"/>
      <c r="K114" s="32">
        <v>8000</v>
      </c>
      <c r="L114" s="32"/>
      <c r="M114" s="32">
        <v>8975</v>
      </c>
      <c r="N114" s="32">
        <v>12570</v>
      </c>
      <c r="O114" s="32"/>
      <c r="P114" s="32">
        <v>9600</v>
      </c>
      <c r="Q114" s="32">
        <f t="shared" si="1"/>
        <v>137370</v>
      </c>
      <c r="R114" s="32"/>
      <c r="S114" s="32"/>
    </row>
    <row r="115" s="26" customFormat="1" ht="12" customHeight="1" spans="1:19">
      <c r="A115" s="53"/>
      <c r="B115" s="54"/>
      <c r="C115" s="53"/>
      <c r="D115" s="32" t="s">
        <v>145</v>
      </c>
      <c r="E115" s="32">
        <v>0</v>
      </c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>
        <f t="shared" si="1"/>
        <v>0</v>
      </c>
      <c r="R115" s="32"/>
      <c r="S115" s="32"/>
    </row>
    <row r="116" s="26" customFormat="1" ht="12" customHeight="1" spans="1:19">
      <c r="A116" s="47" t="s">
        <v>110</v>
      </c>
      <c r="B116" s="48" t="s">
        <v>136</v>
      </c>
      <c r="C116" s="47" t="s">
        <v>62</v>
      </c>
      <c r="D116" s="49" t="s">
        <v>57</v>
      </c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>
        <f t="shared" si="1"/>
        <v>0</v>
      </c>
      <c r="R116" s="49"/>
      <c r="S116" s="49"/>
    </row>
    <row r="117" s="26" customFormat="1" ht="12" customHeight="1" spans="1:19">
      <c r="A117" s="51"/>
      <c r="B117" s="52"/>
      <c r="C117" s="51"/>
      <c r="D117" s="32" t="s">
        <v>58</v>
      </c>
      <c r="E117" s="32">
        <v>8544</v>
      </c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>
        <f t="shared" si="1"/>
        <v>8544</v>
      </c>
      <c r="R117" s="32"/>
      <c r="S117" s="32"/>
    </row>
    <row r="118" s="26" customFormat="1" ht="12" customHeight="1" spans="1:19">
      <c r="A118" s="53"/>
      <c r="B118" s="54"/>
      <c r="C118" s="53"/>
      <c r="D118" s="32" t="s">
        <v>145</v>
      </c>
      <c r="E118" s="32">
        <v>8129.6</v>
      </c>
      <c r="F118" s="32">
        <v>4100</v>
      </c>
      <c r="G118" s="32">
        <v>11915</v>
      </c>
      <c r="H118" s="32"/>
      <c r="I118" s="32"/>
      <c r="J118" s="32"/>
      <c r="K118" s="32">
        <v>8919.19</v>
      </c>
      <c r="L118" s="32">
        <v>4349.11</v>
      </c>
      <c r="M118" s="32"/>
      <c r="N118" s="32"/>
      <c r="O118" s="32">
        <v>7600</v>
      </c>
      <c r="P118" s="32"/>
      <c r="Q118" s="32">
        <f t="shared" si="1"/>
        <v>45012.9</v>
      </c>
      <c r="R118" s="32"/>
      <c r="S118" s="32"/>
    </row>
    <row r="119" s="26" customFormat="1" ht="12" customHeight="1" spans="1:19">
      <c r="A119" s="47" t="s">
        <v>114</v>
      </c>
      <c r="B119" s="48" t="s">
        <v>115</v>
      </c>
      <c r="C119" s="47" t="s">
        <v>24</v>
      </c>
      <c r="D119" s="49" t="s">
        <v>57</v>
      </c>
      <c r="E119" s="49"/>
      <c r="F119" s="49">
        <v>61200</v>
      </c>
      <c r="G119" s="49"/>
      <c r="H119" s="49">
        <v>54000</v>
      </c>
      <c r="I119" s="49">
        <v>2400</v>
      </c>
      <c r="J119" s="49"/>
      <c r="K119" s="49"/>
      <c r="L119" s="49"/>
      <c r="M119" s="49"/>
      <c r="N119" s="49"/>
      <c r="O119" s="49"/>
      <c r="P119" s="49"/>
      <c r="Q119" s="49">
        <f t="shared" si="1"/>
        <v>117600</v>
      </c>
      <c r="R119" s="55"/>
      <c r="S119" s="55"/>
    </row>
    <row r="120" s="26" customFormat="1" ht="12" customHeight="1" spans="1:19">
      <c r="A120" s="51"/>
      <c r="B120" s="52"/>
      <c r="C120" s="51"/>
      <c r="D120" s="32" t="s">
        <v>58</v>
      </c>
      <c r="E120" s="32">
        <v>30000</v>
      </c>
      <c r="F120" s="32"/>
      <c r="G120" s="32">
        <v>18144</v>
      </c>
      <c r="H120" s="32"/>
      <c r="I120" s="32">
        <v>7040</v>
      </c>
      <c r="J120" s="32">
        <v>480</v>
      </c>
      <c r="K120" s="32">
        <v>34500</v>
      </c>
      <c r="L120" s="32"/>
      <c r="M120" s="32">
        <v>15600</v>
      </c>
      <c r="N120" s="32">
        <v>70440</v>
      </c>
      <c r="O120" s="32">
        <v>19800</v>
      </c>
      <c r="P120" s="32">
        <v>20400</v>
      </c>
      <c r="Q120" s="32">
        <f t="shared" si="1"/>
        <v>216404</v>
      </c>
      <c r="R120" s="32"/>
      <c r="S120" s="32"/>
    </row>
    <row r="121" s="26" customFormat="1" ht="12" customHeight="1" spans="1:19">
      <c r="A121" s="53"/>
      <c r="B121" s="54"/>
      <c r="C121" s="53"/>
      <c r="D121" s="32" t="s">
        <v>145</v>
      </c>
      <c r="E121" s="32">
        <v>19600</v>
      </c>
      <c r="F121" s="32">
        <v>7240</v>
      </c>
      <c r="G121" s="32">
        <v>47575</v>
      </c>
      <c r="H121" s="32">
        <v>11100</v>
      </c>
      <c r="I121" s="32">
        <v>12200</v>
      </c>
      <c r="J121" s="32">
        <v>49650</v>
      </c>
      <c r="K121" s="32">
        <v>38530</v>
      </c>
      <c r="L121" s="32">
        <v>43650</v>
      </c>
      <c r="M121" s="32">
        <v>59900</v>
      </c>
      <c r="N121" s="32">
        <v>9400</v>
      </c>
      <c r="O121" s="32">
        <v>2400</v>
      </c>
      <c r="P121" s="32">
        <v>13600</v>
      </c>
      <c r="Q121" s="32">
        <f t="shared" si="1"/>
        <v>314845</v>
      </c>
      <c r="R121" s="32"/>
      <c r="S121" s="32"/>
    </row>
    <row r="122" s="26" customFormat="1" ht="12" customHeight="1" spans="1:19">
      <c r="A122" s="47"/>
      <c r="B122" s="48" t="s">
        <v>126</v>
      </c>
      <c r="C122" s="47" t="s">
        <v>62</v>
      </c>
      <c r="D122" s="49" t="s">
        <v>57</v>
      </c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>
        <f t="shared" si="1"/>
        <v>0</v>
      </c>
      <c r="R122" s="49"/>
      <c r="S122" s="49"/>
    </row>
    <row r="123" s="26" customFormat="1" ht="12" customHeight="1" spans="1:19">
      <c r="A123" s="51"/>
      <c r="B123" s="52"/>
      <c r="C123" s="51"/>
      <c r="D123" s="32" t="s">
        <v>58</v>
      </c>
      <c r="E123" s="32">
        <v>0</v>
      </c>
      <c r="F123" s="32"/>
      <c r="G123" s="32"/>
      <c r="H123" s="32"/>
      <c r="I123" s="32">
        <v>25640</v>
      </c>
      <c r="J123" s="32">
        <v>24360</v>
      </c>
      <c r="K123" s="32"/>
      <c r="L123" s="32"/>
      <c r="M123" s="32"/>
      <c r="N123" s="32"/>
      <c r="O123" s="32"/>
      <c r="P123" s="32"/>
      <c r="Q123" s="32">
        <f t="shared" si="1"/>
        <v>50000</v>
      </c>
      <c r="R123" s="32"/>
      <c r="S123" s="32"/>
    </row>
    <row r="124" s="26" customFormat="1" ht="12" customHeight="1" spans="1:19">
      <c r="A124" s="53"/>
      <c r="B124" s="54"/>
      <c r="C124" s="51"/>
      <c r="D124" s="32" t="s">
        <v>145</v>
      </c>
      <c r="E124" s="32">
        <v>0</v>
      </c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>
        <f t="shared" si="1"/>
        <v>0</v>
      </c>
      <c r="R124" s="32"/>
      <c r="S124" s="32"/>
    </row>
    <row r="125" s="26" customFormat="1" ht="12" customHeight="1" spans="1:19">
      <c r="A125" s="47" t="s">
        <v>90</v>
      </c>
      <c r="B125" s="48" t="s">
        <v>91</v>
      </c>
      <c r="C125" s="51"/>
      <c r="D125" s="49" t="s">
        <v>57</v>
      </c>
      <c r="E125" s="49">
        <v>65970</v>
      </c>
      <c r="F125" s="49"/>
      <c r="G125" s="49">
        <v>1673716.2</v>
      </c>
      <c r="H125" s="49">
        <v>197307.5</v>
      </c>
      <c r="I125" s="49"/>
      <c r="J125" s="49">
        <v>426758.4</v>
      </c>
      <c r="K125" s="49"/>
      <c r="L125" s="49"/>
      <c r="M125" s="49"/>
      <c r="N125" s="49"/>
      <c r="O125" s="49"/>
      <c r="P125" s="49"/>
      <c r="Q125" s="49">
        <f t="shared" si="1"/>
        <v>2363752.1</v>
      </c>
      <c r="R125" s="50">
        <f>(J125-J126)/J126</f>
        <v>8.78947368421053</v>
      </c>
      <c r="S125" s="50" t="e">
        <f>(J125-I125)/I125</f>
        <v>#DIV/0!</v>
      </c>
    </row>
    <row r="126" s="26" customFormat="1" ht="12" customHeight="1" spans="1:19">
      <c r="A126" s="51"/>
      <c r="B126" s="52"/>
      <c r="C126" s="51"/>
      <c r="D126" s="32" t="s">
        <v>58</v>
      </c>
      <c r="E126" s="32">
        <v>115500</v>
      </c>
      <c r="F126" s="32">
        <v>1513794.4</v>
      </c>
      <c r="G126" s="32">
        <v>86100</v>
      </c>
      <c r="H126" s="32">
        <v>179300</v>
      </c>
      <c r="I126" s="32">
        <v>1050</v>
      </c>
      <c r="J126" s="32">
        <v>43593.6</v>
      </c>
      <c r="K126" s="32">
        <v>100825</v>
      </c>
      <c r="L126" s="32"/>
      <c r="M126" s="32">
        <v>334128.8</v>
      </c>
      <c r="N126" s="32">
        <v>10497.5</v>
      </c>
      <c r="O126" s="32">
        <v>9830</v>
      </c>
      <c r="P126" s="32">
        <v>13500</v>
      </c>
      <c r="Q126" s="32">
        <f t="shared" si="1"/>
        <v>2408119.3</v>
      </c>
      <c r="R126" s="32"/>
      <c r="S126" s="32"/>
    </row>
    <row r="127" s="26" customFormat="1" ht="12" customHeight="1" spans="1:19">
      <c r="A127" s="53"/>
      <c r="B127" s="54"/>
      <c r="C127" s="53"/>
      <c r="D127" s="32" t="s">
        <v>145</v>
      </c>
      <c r="E127" s="32">
        <v>112840</v>
      </c>
      <c r="F127" s="32">
        <v>106500</v>
      </c>
      <c r="G127" s="32">
        <v>7000</v>
      </c>
      <c r="H127" s="32">
        <v>880080</v>
      </c>
      <c r="I127" s="32">
        <v>4500</v>
      </c>
      <c r="J127" s="32">
        <v>114538</v>
      </c>
      <c r="K127" s="32">
        <v>10000</v>
      </c>
      <c r="L127" s="32">
        <v>164650</v>
      </c>
      <c r="M127" s="32">
        <v>213531.5</v>
      </c>
      <c r="N127" s="32">
        <v>1850</v>
      </c>
      <c r="O127" s="32">
        <v>336638</v>
      </c>
      <c r="P127" s="32">
        <v>7800</v>
      </c>
      <c r="Q127" s="32">
        <f t="shared" si="1"/>
        <v>1959927.5</v>
      </c>
      <c r="R127" s="32"/>
      <c r="S127" s="32"/>
    </row>
  </sheetData>
  <autoFilter xmlns:etc="http://www.wps.cn/officeDocument/2017/etCustomData" ref="A37:T127" etc:filterBottomFollowUsedRange="0">
    <extLst/>
  </autoFilter>
  <mergeCells count="78">
    <mergeCell ref="A1:F1"/>
    <mergeCell ref="H1:M1"/>
    <mergeCell ref="A33:D33"/>
    <mergeCell ref="H33:K33"/>
    <mergeCell ref="A38:A40"/>
    <mergeCell ref="A41:A43"/>
    <mergeCell ref="A44:A46"/>
    <mergeCell ref="A47:A49"/>
    <mergeCell ref="A50:A52"/>
    <mergeCell ref="A53:A55"/>
    <mergeCell ref="A56:A58"/>
    <mergeCell ref="A59:A64"/>
    <mergeCell ref="A65:A67"/>
    <mergeCell ref="A68:A70"/>
    <mergeCell ref="A71:A76"/>
    <mergeCell ref="A77:A79"/>
    <mergeCell ref="A80:A82"/>
    <mergeCell ref="A83:A88"/>
    <mergeCell ref="A89:A91"/>
    <mergeCell ref="A92:A94"/>
    <mergeCell ref="A95:A97"/>
    <mergeCell ref="A98:A100"/>
    <mergeCell ref="A101:A103"/>
    <mergeCell ref="A104:A106"/>
    <mergeCell ref="A107:A109"/>
    <mergeCell ref="A110:A112"/>
    <mergeCell ref="A113:A115"/>
    <mergeCell ref="A116:A118"/>
    <mergeCell ref="A119:A121"/>
    <mergeCell ref="A122:A124"/>
    <mergeCell ref="A125:A12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C38:C43"/>
    <mergeCell ref="C44:C46"/>
    <mergeCell ref="C47:C49"/>
    <mergeCell ref="C50:C55"/>
    <mergeCell ref="C56:C58"/>
    <mergeCell ref="C59:C64"/>
    <mergeCell ref="C65:C67"/>
    <mergeCell ref="C68:C70"/>
    <mergeCell ref="C71:C82"/>
    <mergeCell ref="C83:C91"/>
    <mergeCell ref="C92:C97"/>
    <mergeCell ref="C98:C100"/>
    <mergeCell ref="C101:C109"/>
    <mergeCell ref="C110:C115"/>
    <mergeCell ref="C116:C118"/>
    <mergeCell ref="C119:C121"/>
    <mergeCell ref="C122:C127"/>
  </mergeCells>
  <conditionalFormatting sqref="A37">
    <cfRule type="duplicateValues" dxfId="2" priority="30"/>
  </conditionalFormatting>
  <conditionalFormatting sqref="C3:C32">
    <cfRule type="duplicateValues" dxfId="2" priority="28"/>
    <cfRule type="duplicateValues" dxfId="2" priority="27"/>
    <cfRule type="duplicateValues" dxfId="2" priority="26"/>
  </conditionalFormatting>
  <conditionalFormatting sqref="A1:B2">
    <cfRule type="duplicateValues" dxfId="2" priority="32"/>
  </conditionalFormatting>
  <conditionalFormatting sqref="C3:C32 J3:J32">
    <cfRule type="duplicateValues" dxfId="2" priority="23"/>
    <cfRule type="duplicateValues" dxfId="2" priority="24"/>
  </conditionalFormatting>
  <conditionalFormatting sqref="J3:J32 C3:C32">
    <cfRule type="duplicateValues" dxfId="2" priority="22"/>
  </conditionalFormatting>
  <conditionalFormatting sqref="E3:E32 P3:P33">
    <cfRule type="duplicateValues" dxfId="2" priority="29"/>
  </conditionalFormatting>
  <conditionalFormatting sqref="A36 B37">
    <cfRule type="duplicateValues" dxfId="2" priority="3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B1:P20"/>
  <sheetViews>
    <sheetView showGridLines="0" workbookViewId="0">
      <selection activeCell="A1" sqref="A1"/>
    </sheetView>
  </sheetViews>
  <sheetFormatPr defaultColWidth="9" defaultRowHeight="14.25" customHeight="1"/>
  <cols>
    <col min="1" max="1" width="0.5" style="1" customWidth="1"/>
    <col min="2" max="2" width="18.1666666666667" style="1" customWidth="1"/>
    <col min="3" max="3" width="19.8333333333333" style="1" customWidth="1"/>
    <col min="4" max="15" width="13" style="1" customWidth="1"/>
    <col min="16" max="16" width="18.5" style="1" customWidth="1"/>
    <col min="17" max="17" width="4" style="1" customWidth="1"/>
    <col min="18" max="19" width="12.6666666666667" style="1"/>
    <col min="20" max="40" width="9" style="1"/>
  </cols>
  <sheetData>
    <row r="1" s="1" customFormat="1" ht="27" customHeight="1" spans="2:16">
      <c r="B1" s="2" t="s">
        <v>146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18" customHeight="1" spans="2:16">
      <c r="B2" s="4" t="s">
        <v>147</v>
      </c>
      <c r="C2" s="4"/>
      <c r="D2" s="4"/>
      <c r="E2" s="4"/>
      <c r="F2" s="4"/>
      <c r="G2" s="3"/>
      <c r="H2" s="3"/>
      <c r="I2" s="3"/>
      <c r="J2" s="3"/>
      <c r="K2" s="3"/>
      <c r="L2" s="3"/>
      <c r="M2" s="3"/>
      <c r="N2" s="3"/>
      <c r="O2" s="3"/>
      <c r="P2" s="5" t="s">
        <v>148</v>
      </c>
    </row>
    <row r="3" s="1" customFormat="1" ht="52" customHeight="1" spans="2:16">
      <c r="B3" s="6" t="s">
        <v>3</v>
      </c>
      <c r="C3" s="7" t="s">
        <v>149</v>
      </c>
      <c r="D3" s="6" t="s">
        <v>150</v>
      </c>
      <c r="E3" s="6" t="s">
        <v>151</v>
      </c>
      <c r="F3" s="6" t="s">
        <v>152</v>
      </c>
      <c r="G3" s="6" t="s">
        <v>153</v>
      </c>
      <c r="H3" s="6" t="s">
        <v>154</v>
      </c>
      <c r="I3" s="6" t="s">
        <v>155</v>
      </c>
      <c r="J3" s="6" t="s">
        <v>156</v>
      </c>
      <c r="K3" s="6" t="s">
        <v>157</v>
      </c>
      <c r="L3" s="6" t="s">
        <v>158</v>
      </c>
      <c r="M3" s="6" t="s">
        <v>159</v>
      </c>
      <c r="N3" s="6" t="s">
        <v>160</v>
      </c>
      <c r="O3" s="6" t="s">
        <v>161</v>
      </c>
      <c r="P3" s="6" t="s">
        <v>41</v>
      </c>
    </row>
    <row r="4" s="1" customFormat="1" ht="22" customHeight="1" spans="2:16">
      <c r="B4" s="8" t="s">
        <v>162</v>
      </c>
      <c r="C4" s="9" t="s">
        <v>145</v>
      </c>
      <c r="D4" s="9">
        <v>905995.84</v>
      </c>
      <c r="E4" s="9">
        <v>677290.6</v>
      </c>
      <c r="F4" s="9">
        <v>1115696.58</v>
      </c>
      <c r="G4" s="9">
        <v>2310765.67</v>
      </c>
      <c r="H4" s="9">
        <v>1007470.816</v>
      </c>
      <c r="I4" s="9">
        <v>3550576</v>
      </c>
      <c r="J4" s="9">
        <v>674954.09</v>
      </c>
      <c r="K4" s="9">
        <v>949618.9</v>
      </c>
      <c r="L4" s="9">
        <v>660870.5</v>
      </c>
      <c r="M4" s="9">
        <v>577531.312</v>
      </c>
      <c r="N4" s="9">
        <v>1946328.86</v>
      </c>
      <c r="O4" s="9">
        <v>1360828.09</v>
      </c>
      <c r="P4" s="9">
        <f>SUM(D4:O4)</f>
        <v>15737927.258</v>
      </c>
    </row>
    <row r="5" s="1" customFormat="1" ht="22" customHeight="1" spans="2:16">
      <c r="B5" s="8"/>
      <c r="C5" s="9" t="s">
        <v>58</v>
      </c>
      <c r="D5" s="9">
        <v>1944344.086</v>
      </c>
      <c r="E5" s="9">
        <v>2223326.28</v>
      </c>
      <c r="F5" s="9">
        <v>755763.5</v>
      </c>
      <c r="G5" s="9">
        <v>826146.745</v>
      </c>
      <c r="H5" s="9">
        <v>720293.68</v>
      </c>
      <c r="I5" s="9">
        <v>632775.4</v>
      </c>
      <c r="J5" s="9">
        <v>937083</v>
      </c>
      <c r="K5" s="9">
        <v>932209.78</v>
      </c>
      <c r="L5" s="9">
        <v>1320330.2</v>
      </c>
      <c r="M5" s="9">
        <v>1990578.8</v>
      </c>
      <c r="N5" s="9">
        <v>1950557.91</v>
      </c>
      <c r="O5" s="9">
        <v>2047266.44</v>
      </c>
      <c r="P5" s="9">
        <f>SUM(D5:O5)</f>
        <v>16280675.821</v>
      </c>
    </row>
    <row r="6" s="1" customFormat="1" ht="22" customHeight="1" spans="2:16">
      <c r="B6" s="8"/>
      <c r="C6" s="9" t="s">
        <v>57</v>
      </c>
      <c r="D6" s="9">
        <v>981488.4</v>
      </c>
      <c r="E6" s="9">
        <f>'1）年度指标达成情况'!E6</f>
        <v>906532.1</v>
      </c>
      <c r="F6" s="9">
        <f>'1）年度指标达成情况'!F6</f>
        <v>2741487.6</v>
      </c>
      <c r="G6" s="9">
        <f>'1）年度指标达成情况'!G6</f>
        <v>915418</v>
      </c>
      <c r="H6" s="9">
        <f>'1）年度指标达成情况'!H6</f>
        <v>583785</v>
      </c>
      <c r="I6" s="9">
        <f>'1）年度指标达成情况'!I6</f>
        <v>1737136.2</v>
      </c>
      <c r="J6" s="9">
        <f>'1）年度指标达成情况'!J6</f>
        <v>0</v>
      </c>
      <c r="K6" s="9">
        <f>'1）年度指标达成情况'!K6</f>
        <v>0</v>
      </c>
      <c r="L6" s="9">
        <f>'1）年度指标达成情况'!L6</f>
        <v>0</v>
      </c>
      <c r="M6" s="9">
        <f>'1）年度指标达成情况'!M6</f>
        <v>0</v>
      </c>
      <c r="N6" s="9">
        <f>'1）年度指标达成情况'!N6</f>
        <v>0</v>
      </c>
      <c r="O6" s="9">
        <f>'1）年度指标达成情况'!O6</f>
        <v>0</v>
      </c>
      <c r="P6" s="9">
        <f>SUM(D6:O6)</f>
        <v>7865847.3</v>
      </c>
    </row>
    <row r="7" s="1" customFormat="1" ht="22" customHeight="1" spans="2:16">
      <c r="B7" s="8"/>
      <c r="C7" s="10" t="s">
        <v>163</v>
      </c>
      <c r="D7" s="11">
        <f t="shared" ref="D7:O7" si="0">(D6-D5)/D5</f>
        <v>-0.495208483381578</v>
      </c>
      <c r="E7" s="11">
        <f t="shared" si="0"/>
        <v>-0.592263129278533</v>
      </c>
      <c r="F7" s="12">
        <f t="shared" si="0"/>
        <v>2.62744112410827</v>
      </c>
      <c r="G7" s="12">
        <f t="shared" si="0"/>
        <v>0.108057382711107</v>
      </c>
      <c r="H7" s="11">
        <f t="shared" si="0"/>
        <v>-0.189518086567135</v>
      </c>
      <c r="I7" s="12">
        <f t="shared" si="0"/>
        <v>1.74526506561412</v>
      </c>
      <c r="J7" s="12">
        <f t="shared" si="0"/>
        <v>-1</v>
      </c>
      <c r="K7" s="12">
        <f t="shared" si="0"/>
        <v>-1</v>
      </c>
      <c r="L7" s="12">
        <f t="shared" si="0"/>
        <v>-1</v>
      </c>
      <c r="M7" s="12">
        <f t="shared" si="0"/>
        <v>-1</v>
      </c>
      <c r="N7" s="12">
        <f t="shared" si="0"/>
        <v>-1</v>
      </c>
      <c r="O7" s="12">
        <f t="shared" si="0"/>
        <v>-1</v>
      </c>
      <c r="P7" s="13">
        <f>(P5-P4)/P4</f>
        <v>0.0344866610515121</v>
      </c>
    </row>
    <row r="8" s="1" customFormat="1" ht="18" customHeight="1" spans="2:16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="1" customFormat="1" ht="30" customHeight="1" spans="2:16">
      <c r="B9" s="3" t="s">
        <v>164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="1" customFormat="1" ht="16" customHeight="1" spans="2:16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5" t="s">
        <v>148</v>
      </c>
    </row>
    <row r="11" s="1" customFormat="1" ht="45" customHeight="1" spans="2:16">
      <c r="B11" s="6" t="s">
        <v>165</v>
      </c>
      <c r="C11" s="7" t="s">
        <v>149</v>
      </c>
      <c r="D11" s="6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6" t="s">
        <v>41</v>
      </c>
    </row>
    <row r="12" s="1" customFormat="1" ht="21" customHeight="1" spans="2:16">
      <c r="B12" s="15" t="s">
        <v>166</v>
      </c>
      <c r="C12" s="9" t="s">
        <v>145</v>
      </c>
      <c r="D12" s="9">
        <v>905995.84</v>
      </c>
      <c r="E12" s="9">
        <v>677290.6</v>
      </c>
      <c r="F12" s="16">
        <v>1115696.58</v>
      </c>
      <c r="G12" s="9">
        <v>2310765.67</v>
      </c>
      <c r="H12" s="9">
        <v>1007470.816</v>
      </c>
      <c r="I12" s="9">
        <v>3550576</v>
      </c>
      <c r="J12" s="9">
        <v>674954.09</v>
      </c>
      <c r="K12" s="9">
        <v>949618.9</v>
      </c>
      <c r="L12" s="9">
        <v>660870.5</v>
      </c>
      <c r="M12" s="9">
        <v>577531.312</v>
      </c>
      <c r="N12" s="9">
        <v>1945928.86</v>
      </c>
      <c r="O12" s="9">
        <v>1360028.09</v>
      </c>
      <c r="P12" s="9">
        <f>SUM(D12:O12)</f>
        <v>15736727.258</v>
      </c>
    </row>
    <row r="13" s="1" customFormat="1" ht="21" customHeight="1" spans="2:16">
      <c r="B13" s="17"/>
      <c r="C13" s="9" t="s">
        <v>58</v>
      </c>
      <c r="D13" s="18">
        <v>1942744.086</v>
      </c>
      <c r="E13" s="18">
        <v>2223326.28</v>
      </c>
      <c r="F13" s="18">
        <v>755619.5</v>
      </c>
      <c r="G13" s="18">
        <v>826146.745</v>
      </c>
      <c r="H13" s="18">
        <v>720293.68</v>
      </c>
      <c r="I13" s="18">
        <v>632775.4</v>
      </c>
      <c r="J13" s="18">
        <v>937083</v>
      </c>
      <c r="K13" s="18">
        <v>932209.78</v>
      </c>
      <c r="L13" s="18">
        <v>1320330.2</v>
      </c>
      <c r="M13" s="18">
        <v>1990578.8</v>
      </c>
      <c r="N13" s="18">
        <v>1950557.91</v>
      </c>
      <c r="O13" s="18">
        <v>2047266.44</v>
      </c>
      <c r="P13" s="9">
        <f>SUM(D13:O13)</f>
        <v>16278931.821</v>
      </c>
    </row>
    <row r="14" s="1" customFormat="1" ht="21" customHeight="1" spans="2:16">
      <c r="B14" s="17"/>
      <c r="C14" s="9" t="s">
        <v>57</v>
      </c>
      <c r="D14" s="9">
        <f t="shared" ref="D14:O14" si="1">D6-D18</f>
        <v>981488.4</v>
      </c>
      <c r="E14" s="9">
        <f t="shared" si="1"/>
        <v>906532.1</v>
      </c>
      <c r="F14" s="9">
        <f t="shared" si="1"/>
        <v>2741487.6</v>
      </c>
      <c r="G14" s="9">
        <f t="shared" si="1"/>
        <v>911098</v>
      </c>
      <c r="H14" s="9">
        <f t="shared" si="1"/>
        <v>583785</v>
      </c>
      <c r="I14" s="9">
        <f t="shared" si="1"/>
        <v>1737136.2</v>
      </c>
      <c r="J14" s="9">
        <f t="shared" si="1"/>
        <v>0</v>
      </c>
      <c r="K14" s="9">
        <f t="shared" si="1"/>
        <v>0</v>
      </c>
      <c r="L14" s="9">
        <f t="shared" si="1"/>
        <v>0</v>
      </c>
      <c r="M14" s="9">
        <f t="shared" si="1"/>
        <v>0</v>
      </c>
      <c r="N14" s="9">
        <f t="shared" si="1"/>
        <v>0</v>
      </c>
      <c r="O14" s="9">
        <f t="shared" si="1"/>
        <v>0</v>
      </c>
      <c r="P14" s="9">
        <f>SUM(D14:O14)</f>
        <v>7861527.3</v>
      </c>
    </row>
    <row r="15" s="1" customFormat="1" ht="21" customHeight="1" spans="2:16">
      <c r="B15" s="19"/>
      <c r="C15" s="10" t="s">
        <v>163</v>
      </c>
      <c r="D15" s="20">
        <f t="shared" ref="D15:O15" si="2">(D14-D13)/D13</f>
        <v>-0.494792748528794</v>
      </c>
      <c r="E15" s="21">
        <f t="shared" si="2"/>
        <v>-0.592263129278533</v>
      </c>
      <c r="F15" s="21">
        <f t="shared" si="2"/>
        <v>2.62813241320532</v>
      </c>
      <c r="G15" s="21">
        <f t="shared" si="2"/>
        <v>0.102828287485415</v>
      </c>
      <c r="H15" s="20">
        <f t="shared" si="2"/>
        <v>-0.189518086567135</v>
      </c>
      <c r="I15" s="21">
        <f t="shared" si="2"/>
        <v>1.74526506561412</v>
      </c>
      <c r="J15" s="21">
        <f t="shared" si="2"/>
        <v>-1</v>
      </c>
      <c r="K15" s="21">
        <f t="shared" si="2"/>
        <v>-1</v>
      </c>
      <c r="L15" s="21">
        <f t="shared" si="2"/>
        <v>-1</v>
      </c>
      <c r="M15" s="21">
        <f t="shared" si="2"/>
        <v>-1</v>
      </c>
      <c r="N15" s="21">
        <f t="shared" si="2"/>
        <v>-1</v>
      </c>
      <c r="O15" s="21">
        <f t="shared" si="2"/>
        <v>-1</v>
      </c>
      <c r="P15" s="22">
        <f>(P13-P12)/P12</f>
        <v>0.0344547220086287</v>
      </c>
    </row>
    <row r="16" s="1" customFormat="1" ht="21" customHeight="1" spans="2:16">
      <c r="B16" s="23" t="s">
        <v>167</v>
      </c>
      <c r="C16" s="9" t="s">
        <v>145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>
        <v>400</v>
      </c>
      <c r="O16" s="9">
        <v>800</v>
      </c>
      <c r="P16" s="9">
        <f>SUM(D16:O16)</f>
        <v>1200</v>
      </c>
    </row>
    <row r="17" s="1" customFormat="1" ht="21" customHeight="1" spans="2:16">
      <c r="B17" s="23"/>
      <c r="C17" s="9" t="s">
        <v>58</v>
      </c>
      <c r="D17" s="9">
        <v>1600</v>
      </c>
      <c r="E17" s="9"/>
      <c r="F17" s="9">
        <v>144</v>
      </c>
      <c r="G17" s="9"/>
      <c r="H17" s="9"/>
      <c r="I17" s="9"/>
      <c r="J17" s="9"/>
      <c r="K17" s="9"/>
      <c r="L17" s="9"/>
      <c r="M17" s="9"/>
      <c r="N17" s="9"/>
      <c r="O17" s="9"/>
      <c r="P17" s="9">
        <f>SUM(D17:O17)</f>
        <v>1744</v>
      </c>
    </row>
    <row r="18" s="1" customFormat="1" ht="21" customHeight="1" spans="2:16">
      <c r="B18" s="23"/>
      <c r="C18" s="9" t="s">
        <v>57</v>
      </c>
      <c r="D18" s="9">
        <v>0</v>
      </c>
      <c r="E18" s="9">
        <v>0</v>
      </c>
      <c r="F18" s="9">
        <v>0</v>
      </c>
      <c r="G18" s="9">
        <v>4320</v>
      </c>
      <c r="H18" s="9">
        <v>0</v>
      </c>
      <c r="I18" s="9">
        <v>0</v>
      </c>
      <c r="J18" s="9"/>
      <c r="K18" s="9"/>
      <c r="L18" s="9"/>
      <c r="M18" s="9"/>
      <c r="N18" s="9"/>
      <c r="O18" s="9"/>
      <c r="P18" s="9">
        <f>SUM(D18:O18)</f>
        <v>4320</v>
      </c>
    </row>
    <row r="19" s="1" customFormat="1" ht="21" customHeight="1" spans="2:16">
      <c r="B19" s="24"/>
      <c r="C19" s="10" t="s">
        <v>163</v>
      </c>
      <c r="D19" s="20">
        <f t="shared" ref="D19:O19" si="3">(D18-D17)/D17</f>
        <v>-1</v>
      </c>
      <c r="E19" s="20" t="e">
        <f t="shared" si="3"/>
        <v>#DIV/0!</v>
      </c>
      <c r="F19" s="20">
        <f t="shared" si="3"/>
        <v>-1</v>
      </c>
      <c r="G19" s="20" t="e">
        <f t="shared" si="3"/>
        <v>#DIV/0!</v>
      </c>
      <c r="H19" s="21" t="e">
        <f t="shared" si="3"/>
        <v>#DIV/0!</v>
      </c>
      <c r="I19" s="21" t="e">
        <f t="shared" si="3"/>
        <v>#DIV/0!</v>
      </c>
      <c r="J19" s="21" t="e">
        <f t="shared" si="3"/>
        <v>#DIV/0!</v>
      </c>
      <c r="K19" s="21" t="e">
        <f t="shared" si="3"/>
        <v>#DIV/0!</v>
      </c>
      <c r="L19" s="21" t="e">
        <f t="shared" si="3"/>
        <v>#DIV/0!</v>
      </c>
      <c r="M19" s="21" t="e">
        <f t="shared" si="3"/>
        <v>#DIV/0!</v>
      </c>
      <c r="N19" s="21" t="e">
        <f t="shared" si="3"/>
        <v>#DIV/0!</v>
      </c>
      <c r="O19" s="21" t="e">
        <f t="shared" si="3"/>
        <v>#DIV/0!</v>
      </c>
      <c r="P19" s="22">
        <f>(P17-P16)/P16</f>
        <v>0.453333333333333</v>
      </c>
    </row>
    <row r="20" s="1" customFormat="1" ht="20" customHeight="1" spans="2:16">
      <c r="B20" s="25" t="s">
        <v>168</v>
      </c>
    </row>
  </sheetData>
  <mergeCells count="6">
    <mergeCell ref="B1:P1"/>
    <mergeCell ref="B2:F2"/>
    <mergeCell ref="B9:P9"/>
    <mergeCell ref="B4:B7"/>
    <mergeCell ref="B12:B15"/>
    <mergeCell ref="B16:B1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1）年度指标达成情况</vt:lpstr>
      <vt:lpstr>2）过程指标（月度绩效）达成情况</vt:lpstr>
      <vt:lpstr>3）过程同比分析</vt:lpstr>
      <vt:lpstr>大客户近三年销售情况</vt:lpstr>
      <vt:lpstr>大客户部近三年销售数据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刘新元</cp:lastModifiedBy>
  <dcterms:created xsi:type="dcterms:W3CDTF">2006-09-16T08:00:00Z</dcterms:created>
  <dcterms:modified xsi:type="dcterms:W3CDTF">2026-07-04T06:24:23Z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CF2555C6E38F41DF9736486ABB3518C0_42</vt:lpwstr>
  </property>
  <property fmtid="{D5CDD505-2E9C-101B-9397-08002B2CF9AE}" pid="4" name="KSOProductBuildVer">
    <vt:lpwstr>2052-12.1.26026.26026</vt:lpwstr>
  </property>
  <property fmtid="{D5CDD505-2E9C-101B-9397-08002B2CF9AE}" pid="5" name="CalculationRule">
    <vt:i4>0</vt:i4>
  </property>
</Properties>
</file>